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hejoaka\OneDrive - FEDERATION DES ENTREPRISES PUBLIQUES LOCALES\Travail\QDIS à faire\QDIS 2019\Matrice 2019\Matrices 2019\"/>
    </mc:Choice>
  </mc:AlternateContent>
  <bookViews>
    <workbookView xWindow="0" yWindow="0" windowWidth="19200" windowHeight="7050" tabRatio="816" firstSheet="14" activeTab="20"/>
  </bookViews>
  <sheets>
    <sheet name="A0" sheetId="2" r:id="rId1"/>
    <sheet name="A1" sheetId="3" r:id="rId2"/>
    <sheet name="A1OM" sheetId="28" r:id="rId3"/>
    <sheet name="A2" sheetId="4" r:id="rId4"/>
    <sheet name="A3" sheetId="5" r:id="rId5"/>
    <sheet name="A4" sheetId="6" r:id="rId6"/>
    <sheet name="A5" sheetId="7" r:id="rId7"/>
    <sheet name="B1" sheetId="8" r:id="rId8"/>
    <sheet name="B2" sheetId="9" r:id="rId9"/>
    <sheet name="structure" sheetId="12" r:id="rId10"/>
    <sheet name="B3" sheetId="34" r:id="rId11"/>
    <sheet name="B4" sheetId="35" r:id="rId12"/>
    <sheet name="autofi" sheetId="36" r:id="rId13"/>
    <sheet name="B5" sheetId="14" r:id="rId14"/>
    <sheet name="B5 bis" sheetId="37" r:id="rId15"/>
    <sheet name="B6" sheetId="15" r:id="rId16"/>
    <sheet name="B6 bis" sheetId="29" r:id="rId17"/>
    <sheet name="B7" sheetId="16" r:id="rId18"/>
    <sheet name="B8" sheetId="17" r:id="rId19"/>
    <sheet name="B9" sheetId="33" r:id="rId20"/>
    <sheet name="B10" sheetId="32" r:id="rId21"/>
    <sheet name="C1LogtSocial" sheetId="24" r:id="rId22"/>
    <sheet name="C1Autres" sheetId="18" r:id="rId23"/>
    <sheet name="C2" sheetId="19" r:id="rId24"/>
    <sheet name="Module1" sheetId="21" state="veryHidden" r:id="rId25"/>
    <sheet name="C3" sheetId="20" r:id="rId26"/>
    <sheet name="Tactif" sheetId="22" r:id="rId27"/>
    <sheet name="Tpassif" sheetId="23" r:id="rId28"/>
    <sheet name="Validation" sheetId="25" r:id="rId29"/>
    <sheet name="Reprise_Info" sheetId="26" r:id="rId30"/>
  </sheets>
  <definedNames>
    <definedName name="_162_dect">#REF!</definedName>
    <definedName name="_162_delt">#REF!</definedName>
    <definedName name="_162_demt">#REF!</definedName>
    <definedName name="_162_dsur">#REF!</definedName>
    <definedName name="_162_E1">#REF!</definedName>
    <definedName name="_163_dect">#REF!</definedName>
    <definedName name="_163_delt">#REF!</definedName>
    <definedName name="_163_demt">#REF!</definedName>
    <definedName name="_163_dsur">#REF!</definedName>
    <definedName name="_163_E1">#REF!</definedName>
    <definedName name="_164">#REF!</definedName>
    <definedName name="_164_dect">#REF!</definedName>
    <definedName name="_164_delt">#REF!</definedName>
    <definedName name="_164_demt">#REF!</definedName>
    <definedName name="_164_dsur">#REF!</definedName>
    <definedName name="_1651_8">#REF!</definedName>
    <definedName name="_1651_8_delt">#REF!</definedName>
    <definedName name="_1654_dect">#REF!</definedName>
    <definedName name="_1654_delt">#REF!</definedName>
    <definedName name="_1654_demt">#REF!</definedName>
    <definedName name="_1654_dsur">#REF!</definedName>
    <definedName name="_1654_E1">#REF!</definedName>
    <definedName name="_166">#REF!</definedName>
    <definedName name="_166_dect">#REF!</definedName>
    <definedName name="_166_delt">#REF!</definedName>
    <definedName name="_166_demt">#REF!</definedName>
    <definedName name="_166_dsur">#REF!</definedName>
    <definedName name="_167_1687">#REF!</definedName>
    <definedName name="_167_1687_dect">#REF!</definedName>
    <definedName name="_167_1687_delt">#REF!</definedName>
    <definedName name="_167_1687_demt">#REF!</definedName>
    <definedName name="_167_1687_dsur">#REF!</definedName>
    <definedName name="_1675_dect">#REF!</definedName>
    <definedName name="_1675_delt">#REF!</definedName>
    <definedName name="_1675_demt">#REF!</definedName>
    <definedName name="_1675_dsur">#REF!</definedName>
    <definedName name="_1675_E1">#REF!</definedName>
    <definedName name="_1688_dect">#REF!</definedName>
    <definedName name="_1688_delt">#REF!</definedName>
    <definedName name="_1688_demt">#REF!</definedName>
    <definedName name="_1688_dsur">#REF!</definedName>
    <definedName name="_1688_E1">#REF!</definedName>
    <definedName name="_16883_dect">#REF!</definedName>
    <definedName name="_16883_delt">#REF!</definedName>
    <definedName name="_16883_demt">#REF!</definedName>
    <definedName name="_16883_dsur">#REF!</definedName>
    <definedName name="_16883_E1">#REF!</definedName>
    <definedName name="_17_dect">#REF!</definedName>
    <definedName name="_17_delt">#REF!</definedName>
    <definedName name="_17_demt">#REF!</definedName>
    <definedName name="_17_dsur">#REF!</definedName>
    <definedName name="_17_E1">#REF!</definedName>
    <definedName name="_519_dect">#REF!</definedName>
    <definedName name="_519_delt">#REF!</definedName>
    <definedName name="_519_demt">#REF!</definedName>
    <definedName name="_519_dsur">#REF!</definedName>
    <definedName name="_519_E1">#REF!</definedName>
    <definedName name="_AECH1">'B5 bis'!$G$12</definedName>
    <definedName name="_AECH1Ag">'B5 bis'!$H$12</definedName>
    <definedName name="_AECH2">'B5 bis'!$G$13</definedName>
    <definedName name="_AECH2Ag">'B5 bis'!$H$13</definedName>
    <definedName name="_AECH3">'B5 bis'!$G$14</definedName>
    <definedName name="_AECH3Ag">'B5 bis'!$H$14</definedName>
    <definedName name="_AECH4">'B5 bis'!$G$15</definedName>
    <definedName name="_AECH4Ag">'B5 bis'!$H$15</definedName>
    <definedName name="_AECH5">'B5 bis'!$G$16</definedName>
    <definedName name="_AECH5Ag">'B5 bis'!$H$16</definedName>
    <definedName name="_AECH6">'B5 bis'!$G$17</definedName>
    <definedName name="_AECH6Ag">'B5 bis'!$H$17</definedName>
    <definedName name="_AECH7">'B5 bis'!$G$18</definedName>
    <definedName name="_AECH7Ag">'B5 bis'!$H$18</definedName>
    <definedName name="_AECH8">'B5 bis'!$G$19</definedName>
    <definedName name="_AECH8Ag">'B5 bis'!$H$19</definedName>
    <definedName name="_AECH9">'B5 bis'!$G$20</definedName>
    <definedName name="_AECH9Ag">'B5 bis'!$H$20</definedName>
    <definedName name="_C12A1">'B8'!$G$39</definedName>
    <definedName name="_C13A1">'C1Autres'!$D$20</definedName>
    <definedName name="_C13A2">'C1Autres'!$E$20</definedName>
    <definedName name="_C13A3">'C1Autres'!$F$20</definedName>
    <definedName name="_C13A4">'C1Autres'!$G$20</definedName>
    <definedName name="_C13A5">'C1Autres'!$H$20</definedName>
    <definedName name="_C13A6">'C1Autres'!$I$20</definedName>
    <definedName name="_C13A7">'C1Autres'!$J$20</definedName>
    <definedName name="_C13A8">'C1Autres'!$K$20</definedName>
    <definedName name="_C13A9">'C1Autres'!$L$20</definedName>
    <definedName name="_C13AA1_dyn">'C1Autres'!$D$17</definedName>
    <definedName name="_C13AA11_dyn">'C1Autres'!$B$17</definedName>
    <definedName name="_C13AA12_dyn">'C1Autres'!$C$17</definedName>
    <definedName name="_C13AA2_dyn">'C1Autres'!$E$17</definedName>
    <definedName name="_C13AA3_dyn">'C1Autres'!$F$17</definedName>
    <definedName name="_C13AA4_dyn">'C1Autres'!$G$17</definedName>
    <definedName name="_C13AA5_dyn">'C1Autres'!$H$17</definedName>
    <definedName name="_C13AA6_dyn">'C1Autres'!$I$17</definedName>
    <definedName name="_C13AA7_dyn">'C1Autres'!$J$17</definedName>
    <definedName name="_C13AA8_dyn">'C1Autres'!$K$17</definedName>
    <definedName name="_C13AA9_dyn">'C1Autres'!$L$17</definedName>
    <definedName name="_C13B2">'C1Autres'!$E$22</definedName>
    <definedName name="_C13B9">'C1Autres'!$L$22</definedName>
    <definedName name="_C13BAA0_dyn">'C1LogtSocial'!$D$17</definedName>
    <definedName name="_C13BAA1_dyn">'C1LogtSocial'!$E$17</definedName>
    <definedName name="_C13BAA10OM_dyn">'C1LogtSocial'!$M$17</definedName>
    <definedName name="_C13BAA11_dyn">'C1LogtSocial'!$B$17</definedName>
    <definedName name="_C13BAA12_dyn">'C1LogtSocial'!$C$17</definedName>
    <definedName name="_C13BAA15OM_dyn">'C1LogtSocial'!$P$17</definedName>
    <definedName name="_C13BAA2_dyn">'C1LogtSocial'!$F$17</definedName>
    <definedName name="_C13BAA3_dyn">'C1LogtSocial'!$G$17</definedName>
    <definedName name="_C13BAA4_dyn">'C1LogtSocial'!$H$17</definedName>
    <definedName name="_C13BAA5_dyn">'C1LogtSocial'!$J$17</definedName>
    <definedName name="_C13BAA5OM_dyn">'C1LogtSocial'!$I$17</definedName>
    <definedName name="_C13BAA6_dyn">'C1LogtSocial'!$K$17</definedName>
    <definedName name="_C13BAA7_dyn">'C1LogtSocial'!$L$17</definedName>
    <definedName name="_C13BAA8_dyn">'C1LogtSocial'!$N$17</definedName>
    <definedName name="_C13BAA9_dyn">'C1LogtSocial'!$O$17</definedName>
    <definedName name="_C13BDDA0_dyn">'C1LogtSocial'!$D$31</definedName>
    <definedName name="_C13BDDA1_dyn">'C1LogtSocial'!$E$31</definedName>
    <definedName name="_C13BDDA10OM_dyn">'C1LogtSocial'!$M$31</definedName>
    <definedName name="_C13BDDA11_dyn">'C1LogtSocial'!$B$31</definedName>
    <definedName name="_C13BDDA12_dyn">'C1LogtSocial'!$C$31</definedName>
    <definedName name="_C13BDDA15OM_dyn">'C1LogtSocial'!$P$31</definedName>
    <definedName name="_C13BDDA2_dyn">'C1LogtSocial'!$F$31</definedName>
    <definedName name="_C13BDDA3_dyn">'C1LogtSocial'!$G$31</definedName>
    <definedName name="_C13BDDA4_dyn">'C1LogtSocial'!$H$31</definedName>
    <definedName name="_C13BDDA5_dyn">'C1LogtSocial'!$J$31</definedName>
    <definedName name="_C13BDDA5OM_dyn">'C1LogtSocial'!$I$31</definedName>
    <definedName name="_C13BDDA6_dyn">'C1LogtSocial'!$K$31</definedName>
    <definedName name="_C13BDDA7_dyn">'C1LogtSocial'!$L$31</definedName>
    <definedName name="_C13BDDA8_dyn">'C1LogtSocial'!$N$31</definedName>
    <definedName name="_C13BDDA9_dyn">'C1LogtSocial'!$O$31</definedName>
    <definedName name="_C13BDDB0_dyn">'C1LogtSocial'!$D$39</definedName>
    <definedName name="_C13BDDB1_dyn">'C1LogtSocial'!$E$39</definedName>
    <definedName name="_C13BDDB10OM_dyn">'C1LogtSocial'!$M$39</definedName>
    <definedName name="_C13BDDB11_dyn">'C1LogtSocial'!$B$39</definedName>
    <definedName name="_C13BDDB12_dyn">'C1LogtSocial'!$C$39</definedName>
    <definedName name="_C13BDDB15OM_dyn">'C1LogtSocial'!$P$39</definedName>
    <definedName name="_C13BDDB2_dyn">'C1LogtSocial'!$F$39</definedName>
    <definedName name="_C13BDDB3_dyn">'C1LogtSocial'!$G$39</definedName>
    <definedName name="_C13BDDB4_dyn">'C1LogtSocial'!$H$39</definedName>
    <definedName name="_C13BDDB5_dyn">'C1LogtSocial'!$J$39</definedName>
    <definedName name="_C13BDDB5OM_dyn">'C1LogtSocial'!$I$39</definedName>
    <definedName name="_C13BDDB6_dyn">'C1LogtSocial'!$K$39</definedName>
    <definedName name="_C13BDDB7_dyn">'C1LogtSocial'!$L$39</definedName>
    <definedName name="_C13BDDB8_dyn">'C1LogtSocial'!$N$39</definedName>
    <definedName name="_C13BDDB9_dyn">'C1LogtSocial'!$O$39</definedName>
    <definedName name="_C13BJJ11_dyn">'C1LogtSocial'!$B$56</definedName>
    <definedName name="_C13BJJ12_dyn">'C1LogtSocial'!$C$56</definedName>
    <definedName name="_C13BJJ2_dyn">'C1LogtSocial'!$F$56</definedName>
    <definedName name="_C13BJJ6_dyn">'C1LogtSocial'!$K$56</definedName>
    <definedName name="_C13BJJ7_dyn">'C1LogtSocial'!$L$56</definedName>
    <definedName name="_C13C5">'C1Autres'!$H$24</definedName>
    <definedName name="_C13D1">'C1Autres'!$D$31</definedName>
    <definedName name="_C13D2">'C1Autres'!$E$31</definedName>
    <definedName name="_C13D3">'C1Autres'!$F$31</definedName>
    <definedName name="_C13D4">'C1Autres'!$G$31</definedName>
    <definedName name="_C13D5">'C1Autres'!$H$31</definedName>
    <definedName name="_C13D6">'C1Autres'!$I$31</definedName>
    <definedName name="_C13D7">'C1Autres'!$J$31</definedName>
    <definedName name="_C13D8">'C1Autres'!$K$31</definedName>
    <definedName name="_C13D9">'C1Autres'!$L$31</definedName>
    <definedName name="_C13DD1_dyn">'C1Autres'!$D$28</definedName>
    <definedName name="_C13DD11_dyn">'C1Autres'!$B$28</definedName>
    <definedName name="_C13DD12_dyn">'C1Autres'!$C$28</definedName>
    <definedName name="_C13DD2_dyn">'C1Autres'!$E$28</definedName>
    <definedName name="_C13DD3_dyn">'C1Autres'!$F$28</definedName>
    <definedName name="_C13DD4_dyn">'C1Autres'!$G$28</definedName>
    <definedName name="_C13DD5_dyn">'C1Autres'!$H$28</definedName>
    <definedName name="_C13DD6_dyn">'C1Autres'!$I$28</definedName>
    <definedName name="_C13DD7_dyn">'C1Autres'!$J$28</definedName>
    <definedName name="_C13DD8_dyn">'C1Autres'!$K$28</definedName>
    <definedName name="_C13DD9_dyn">'C1Autres'!$L$28</definedName>
    <definedName name="_C13E2">'C1Autres'!$E$33</definedName>
    <definedName name="_C13E9">'C1Autres'!$L$33</definedName>
    <definedName name="_C13F5">'C1Autres'!$H$35</definedName>
    <definedName name="_C13G1">'C1Autres'!$D$37</definedName>
    <definedName name="_C13G2">'C1Autres'!$E$37</definedName>
    <definedName name="_C13G3">'C1Autres'!$F$37</definedName>
    <definedName name="_C13G4">'C1Autres'!$G$37</definedName>
    <definedName name="_C13G5">'C1Autres'!$H$37</definedName>
    <definedName name="_C13G6">'C1Autres'!$I$37</definedName>
    <definedName name="_C13G7">'C1Autres'!$J$37</definedName>
    <definedName name="_C13G8">'C1Autres'!$K$37</definedName>
    <definedName name="_C13G9">'C1Autres'!$L$37</definedName>
    <definedName name="_C13H2">'C1Autres'!$E$39</definedName>
    <definedName name="_C13H9">'C1Autres'!$L$39</definedName>
    <definedName name="_C13I5">'C1Autres'!$H$41</definedName>
    <definedName name="_C13J2">'C1Autres'!$E$48</definedName>
    <definedName name="_C13J6">'C1Autres'!$I$48</definedName>
    <definedName name="_C13J7">'C1Autres'!$J$48</definedName>
    <definedName name="_C13JJ11_dyn">'C1Autres'!$B$45</definedName>
    <definedName name="_C13JJ12_dyn">'C1Autres'!$C$45</definedName>
    <definedName name="_C13JJ2_dyn">'C1Autres'!$E$45</definedName>
    <definedName name="_C13JJ6_dyn">'C1Autres'!$I$45</definedName>
    <definedName name="_C13JJ7_dyn">'C1Autres'!$J$45</definedName>
    <definedName name="_C15A11">'C2'!$G$9</definedName>
    <definedName name="_C15A111">'C2'!$H$9</definedName>
    <definedName name="_C15A21">'C2'!$J$9</definedName>
    <definedName name="_C15A41">'C2'!$K$9</definedName>
    <definedName name="_C15B1">'C2'!$G$10</definedName>
    <definedName name="_C15B11">'C2'!$H$10</definedName>
    <definedName name="_C15B2">'C2'!$J$10</definedName>
    <definedName name="_C15B4">'C2'!$K$10</definedName>
    <definedName name="_C15C1">'C2'!$G$11</definedName>
    <definedName name="_C15C11">'C2'!$H$11</definedName>
    <definedName name="_C15C2">'C2'!$J$11</definedName>
    <definedName name="_C15C4">'C2'!$K$11</definedName>
    <definedName name="_C15D1">'C2'!$G$12</definedName>
    <definedName name="_C15D11">'C2'!$H$12</definedName>
    <definedName name="_C15D2">'C2'!$J$12</definedName>
    <definedName name="_C15D4">'C2'!$K$12</definedName>
    <definedName name="_C16A1">'C2'!$G$19</definedName>
    <definedName name="_C16A11">'C2'!$H$19</definedName>
    <definedName name="_C16A2">'C2'!$J$19</definedName>
    <definedName name="_C16A4">'C2'!$K$19</definedName>
    <definedName name="_C16B1">'C2'!$G$20</definedName>
    <definedName name="_C16B11">'C2'!$H$20</definedName>
    <definedName name="_C16B2">'C2'!$J$20</definedName>
    <definedName name="_C16B4">'C2'!$K$20</definedName>
    <definedName name="_C16C1">'C2'!$G$21</definedName>
    <definedName name="_C16C11">'C2'!$H$21</definedName>
    <definedName name="_C16C2">'C2'!$J$21</definedName>
    <definedName name="_C16C4">'C2'!$K$21</definedName>
    <definedName name="_C17A1">'C2'!$G$28</definedName>
    <definedName name="_C17A2">'C2'!$H$28</definedName>
    <definedName name="_C17B1">'C2'!$G$29</definedName>
    <definedName name="_C17B2">'C2'!$H$29</definedName>
    <definedName name="_C17C1">'C2'!$G$30</definedName>
    <definedName name="_C17C2">'C2'!$H$30</definedName>
    <definedName name="_C18A1">'C3'!$D$26</definedName>
    <definedName name="_C18A2">'C3'!$E$26</definedName>
    <definedName name="_C18A3">'C3'!$F$26</definedName>
    <definedName name="_C18A4">'C3'!$G$26</definedName>
    <definedName name="_C18A5">'C3'!$H$26</definedName>
    <definedName name="_C18A6">'C3'!$I$26</definedName>
    <definedName name="_C18A7">'C3'!$J$26</definedName>
    <definedName name="_C18A8">'C3'!$K$26</definedName>
    <definedName name="_C18AA1_dyn">'C3'!$D$23</definedName>
    <definedName name="_C18AA11_dyn">'C3'!$B$23</definedName>
    <definedName name="_C18AA12_dyn">'C3'!$C$23</definedName>
    <definedName name="_C18AA2_dyn">'C3'!$E$23</definedName>
    <definedName name="_C18AA3_dyn">'C3'!$F$23</definedName>
    <definedName name="_C18AA4_dyn">'C3'!$G$23</definedName>
    <definedName name="_C18AA5_dyn">'C3'!$H$23</definedName>
    <definedName name="_C18AA6_dyn">'C3'!$I$23</definedName>
    <definedName name="_C18AA7_dyn">'C3'!$J$23</definedName>
    <definedName name="_C18AA8_dyn">'C3'!$K$23</definedName>
    <definedName name="_C18AB1">'C3'!$D$33</definedName>
    <definedName name="_C18AB11_dyn">'C3'!$B$30</definedName>
    <definedName name="_C18AB12_dyn">'C3'!$C$30</definedName>
    <definedName name="_C18AB2">'C3'!$E$33</definedName>
    <definedName name="_C18AB3">'C3'!$F$33</definedName>
    <definedName name="_C18AB4">'C3'!$G$33</definedName>
    <definedName name="_C18AB5">'C3'!$H$33</definedName>
    <definedName name="_C18AB6">'C3'!$I$33</definedName>
    <definedName name="_C18AB7">'C3'!$J$33</definedName>
    <definedName name="_C18AB8">'C3'!$K$33</definedName>
    <definedName name="_C18ABB1_dyn">'C3'!$D$30</definedName>
    <definedName name="_C18ABB2_dyn">'C3'!$E$30</definedName>
    <definedName name="_C18ABB3_dyn">'C3'!$F$30</definedName>
    <definedName name="_C18ABB4_dyn">'C3'!$G$30</definedName>
    <definedName name="_C18ABB5_dyn">'C3'!$H$30</definedName>
    <definedName name="_C18ABB6_dyn">'C3'!$I$30</definedName>
    <definedName name="_C18ABB7_dyn">'C3'!$J$30</definedName>
    <definedName name="_C18ABB8_dyn">'C3'!$K$30</definedName>
    <definedName name="_C18B5">'C3'!$H$28</definedName>
    <definedName name="_C18B8">'C3'!$K$28</definedName>
    <definedName name="_C18BB5">'C3'!$H$35</definedName>
    <definedName name="_C18BB8">'C3'!$K$35</definedName>
    <definedName name="_C18C1">'C3'!$D$41</definedName>
    <definedName name="_C18C2">'C3'!$E$41</definedName>
    <definedName name="_C18C3">'C3'!$F$41</definedName>
    <definedName name="_C18C4">'C3'!$G$41</definedName>
    <definedName name="_C18C5">'C3'!$H$41</definedName>
    <definedName name="_C18C6">'C3'!$I$41</definedName>
    <definedName name="_C18C7">'C3'!$J$41</definedName>
    <definedName name="_C18C8">'C3'!$K$41</definedName>
    <definedName name="_C18CC1_dyn">'C3'!$D$38</definedName>
    <definedName name="_C18CC11_dyn">'C3'!$B$38</definedName>
    <definedName name="_C18CC12_dyn">'C3'!$C$38</definedName>
    <definedName name="_C18CC2_dyn">'C3'!$E$38</definedName>
    <definedName name="_C18CC3_dyn">'C3'!$F$38</definedName>
    <definedName name="_C18CC4_dyn">'C3'!$G$38</definedName>
    <definedName name="_C18CC5_dyn">'C3'!$H$38</definedName>
    <definedName name="_C18CC6_dyn">'C3'!$I$38</definedName>
    <definedName name="_C18CC7_dyn">'C3'!$J$38</definedName>
    <definedName name="_C18CC8_dyn">'C3'!$K$38</definedName>
    <definedName name="_C18D5">'C3'!$H$43</definedName>
    <definedName name="_C18D8">'C3'!$K$43</definedName>
    <definedName name="_C18E6">'C3'!$I$47</definedName>
    <definedName name="_C18F4">'C3'!$G$50</definedName>
    <definedName name="_C18F5">'C3'!$H$50</definedName>
    <definedName name="_C18F6">'C3'!$I$50</definedName>
    <definedName name="_C18F7">'C3'!$J$50</definedName>
    <definedName name="_C18F8">'C3'!$K$50</definedName>
    <definedName name="_C18G1">'C3'!$I$60</definedName>
    <definedName name="_C18G2">'C3'!$J$60</definedName>
    <definedName name="_C18G3">'C3'!$K$60</definedName>
    <definedName name="_C18H1">'C3'!$I$61</definedName>
    <definedName name="_C18H2">'C3'!$J$61</definedName>
    <definedName name="_C18H3">'C3'!$K$61</definedName>
    <definedName name="_C1A1">'B5'!$G$11</definedName>
    <definedName name="_C1AA">'B5'!$B$11</definedName>
    <definedName name="_C1B1">'B5'!$G$12</definedName>
    <definedName name="_C1BB">'B5'!$B$12</definedName>
    <definedName name="_C1BISA10">'B6 bis'!$E$9</definedName>
    <definedName name="_C1BISA11">'B6 bis'!$F$9</definedName>
    <definedName name="_C1BISA12">'B6 bis'!$G$9</definedName>
    <definedName name="_C1BISA13">'B6 bis'!$B$10</definedName>
    <definedName name="_C1BISA14">'B6 bis'!$C$10</definedName>
    <definedName name="_C1BISA15">'B6 bis'!$D$10</definedName>
    <definedName name="_C1BISA16">'B6 bis'!$E$10</definedName>
    <definedName name="_C1BISA17">'B6 bis'!$F$10</definedName>
    <definedName name="_C1BISA18">'B6 bis'!$G$10</definedName>
    <definedName name="_C1BISA19">'B6 bis'!$B$11</definedName>
    <definedName name="_C1BISA20">'B6 bis'!$C$11</definedName>
    <definedName name="_C1BISA21">'B6 bis'!$D$11</definedName>
    <definedName name="_C1BISA22">'B6 bis'!$E$11</definedName>
    <definedName name="_C1BISA23">'B6 bis'!$F$11</definedName>
    <definedName name="_C1BISA24">'B6 bis'!$G$11</definedName>
    <definedName name="_C1BISA25">'B6 bis'!$B$12</definedName>
    <definedName name="_C1BISA26">'B6 bis'!$C$12</definedName>
    <definedName name="_C1BISA27">'B6 bis'!$D$12</definedName>
    <definedName name="_C1BISA28">'B6 bis'!$E$12</definedName>
    <definedName name="_C1BISA29">'B6 bis'!$F$12</definedName>
    <definedName name="_C1BISA30">'B6 bis'!$G$12</definedName>
    <definedName name="_C1BISA7">'B6 bis'!$B$9</definedName>
    <definedName name="_C1BISA8">'B6 bis'!$C$9</definedName>
    <definedName name="_C1BISA9">'B6 bis'!$D$9</definedName>
    <definedName name="_C1C1">'B5'!$G$13</definedName>
    <definedName name="_C1CC">'B5'!$B$13</definedName>
    <definedName name="_C1D1">'B5'!$G$14</definedName>
    <definedName name="_C1DD">'B5'!$B$14</definedName>
    <definedName name="_C1E1">'B5'!$G$15</definedName>
    <definedName name="_C1EE">'B5'!$B$15</definedName>
    <definedName name="_C1F1">'B5'!$G$16</definedName>
    <definedName name="_C2A5">'B5'!$G$23</definedName>
    <definedName name="_C2A5Ag">'B5'!$H$23</definedName>
    <definedName name="_C2B5">'B5'!$G$24</definedName>
    <definedName name="_C2B5Ag">'B5'!$H$24</definedName>
    <definedName name="_C2BISA3">'B6 bis'!$B$21</definedName>
    <definedName name="_C2BISA4">'B6 bis'!$C$21</definedName>
    <definedName name="_C2BISA5">'B6 bis'!$B$22</definedName>
    <definedName name="_C2BISA6">'B6 bis'!$C$22</definedName>
    <definedName name="_C2C5">'B5'!$G$25</definedName>
    <definedName name="_C2C5Ag">'B5'!$H$25</definedName>
    <definedName name="_C2D5">'B5'!$G$26</definedName>
    <definedName name="_C2D5Ag">'B5'!$H$26</definedName>
    <definedName name="_C2E5">'B5'!$G$27</definedName>
    <definedName name="_C2E5Ag">'B5'!$H$27</definedName>
    <definedName name="_C2F5">'B5'!$G$28</definedName>
    <definedName name="_C2F5Ag">'B5'!$H$28</definedName>
    <definedName name="_C2G5">'B5'!$G$29</definedName>
    <definedName name="_C2G5Ag">'B5'!$H$29</definedName>
    <definedName name="_C2H5">'B5'!$G$30</definedName>
    <definedName name="_C2H5Ag">'B5'!$H$30</definedName>
    <definedName name="_C2I5">'B5'!$G$31</definedName>
    <definedName name="_C2I5Ag">'B5'!$H$31</definedName>
    <definedName name="_C2J5">'B5'!$G$32</definedName>
    <definedName name="_C2J5Ag">'B5'!$H$32</definedName>
    <definedName name="_C2K5">'B5'!$G$33</definedName>
    <definedName name="_C2K5Ag">'B5'!$H$33</definedName>
    <definedName name="_C2L5">'B5'!$G$34</definedName>
    <definedName name="_C2L5Ag">'B5'!$H$34</definedName>
    <definedName name="_C2M5">'B5'!$G$35</definedName>
    <definedName name="_C2M5Ag">'B5'!$H$35</definedName>
    <definedName name="_C2N5">'B5'!$G$36</definedName>
    <definedName name="_C2N5Ag">'B5'!$H$36</definedName>
    <definedName name="_C2NA5">'B5'!$G$37</definedName>
    <definedName name="_C2NA5Ag">'B5'!$H$37</definedName>
    <definedName name="_C2O5">'B5'!$G$39</definedName>
    <definedName name="_C2O5Ag">'B5'!$H$39</definedName>
    <definedName name="_C2P5">'B5'!$G$42</definedName>
    <definedName name="_C2P5Ag">'B5'!$H$42</definedName>
    <definedName name="_C4A1">'B5'!$G$63</definedName>
    <definedName name="_C4AA">'B5'!$E$63</definedName>
    <definedName name="_C5A1">'B5'!$G$70</definedName>
    <definedName name="_C5AA">'B5'!$E$70</definedName>
    <definedName name="_C6F1">Reprise_Info!$C$39</definedName>
    <definedName name="_C6I3">'B6'!$H$32</definedName>
    <definedName name="_C6J3">'B6'!$H$33</definedName>
    <definedName name="_C6K3">'B6'!$H$34</definedName>
    <definedName name="_C6L3">'B6'!$H$35</definedName>
    <definedName name="_C6M3">'B6'!$H$36</definedName>
    <definedName name="_C6N3">'B6'!$H$38</definedName>
    <definedName name="_C8A1">'B6'!$F$75</definedName>
    <definedName name="_C9A1Ag">'B7'!$H$13</definedName>
    <definedName name="_C9C1Ag">'B7'!$H$18</definedName>
    <definedName name="_dateau">A0!$C$52</definedName>
    <definedName name="_datedi">A0!$C$50</definedName>
    <definedName name="_datefu_dyn">A0!$C$45</definedName>
    <definedName name="_dateli">A0!$C$48</definedName>
    <definedName name="_datetup_dyn">A0!$C$46</definedName>
    <definedName name="_DCLOT_E19">'C1Autres'!$L$1</definedName>
    <definedName name="_DCLOT_E20">'C2'!$N$1</definedName>
    <definedName name="_DCLOT_E21">'C3'!$J$1</definedName>
    <definedName name="_EACH8">'B5 bis'!$G$22</definedName>
    <definedName name="_EACH8Ag">'B5 bis'!$H$22</definedName>
    <definedName name="_empex">#REF!</definedName>
    <definedName name="_empor">#REF!</definedName>
    <definedName name="_ESE1A1">autofi!$F$12</definedName>
    <definedName name="_ESE1A1Ag">autofi!$J$12</definedName>
    <definedName name="_ESE1A2">autofi!$G$12</definedName>
    <definedName name="_ESE1A2Ag">autofi!$K$12</definedName>
    <definedName name="_ESE1B1">autofi!$F$13</definedName>
    <definedName name="_ESE1B1Ag">autofi!$J$13</definedName>
    <definedName name="_ESE1B2">autofi!$G$13</definedName>
    <definedName name="_ESE1B2Ag">autofi!$K$13</definedName>
    <definedName name="_ESE1C1">autofi!$F$14</definedName>
    <definedName name="_ESE1C1Ag">autofi!$J$14</definedName>
    <definedName name="_ESE1C2">autofi!$G$14</definedName>
    <definedName name="_ESE1C2Ag">autofi!$K$14</definedName>
    <definedName name="_ESE1F1">autofi!$F$15</definedName>
    <definedName name="_ESE1F1Ag">autofi!$J$15</definedName>
    <definedName name="_ESE1F2">autofi!$G$15</definedName>
    <definedName name="_ESE1F2Ag">autofi!$K$15</definedName>
    <definedName name="_ESE1G1">autofi!$F$16</definedName>
    <definedName name="_ESE1G1Ag">autofi!$J$16</definedName>
    <definedName name="_ESE1G2">autofi!$G$16</definedName>
    <definedName name="_ESE1G2Ag">autofi!$K$16</definedName>
    <definedName name="_ESE1H1">autofi!$F$17</definedName>
    <definedName name="_ESE1H1Ag">autofi!$J$17</definedName>
    <definedName name="_ESE1H2">autofi!$G$17</definedName>
    <definedName name="_ESE1H2Ag">autofi!$K$17</definedName>
    <definedName name="_ESE1I1">autofi!$F$18</definedName>
    <definedName name="_ESE1I1Ag">autofi!$J$18</definedName>
    <definedName name="_ESE1I2">autofi!$G$18</definedName>
    <definedName name="_ESE1I2Ag">autofi!$K$18</definedName>
    <definedName name="_ESE1J1">autofi!$F$19</definedName>
    <definedName name="_ESE1J1Ag">autofi!$J$19</definedName>
    <definedName name="_ESE1J2">autofi!$G$19</definedName>
    <definedName name="_ESE1J2Ag">autofi!$K$19</definedName>
    <definedName name="_ESE1K1">autofi!$F$20</definedName>
    <definedName name="_ESE1K1Ag">autofi!$J$20</definedName>
    <definedName name="_ESE1K2">autofi!$G$20</definedName>
    <definedName name="_ESE1K2Ag">autofi!$K$20</definedName>
    <definedName name="_ESE1L1">autofi!$F$21</definedName>
    <definedName name="_ESE1L1Ag">autofi!$J$21</definedName>
    <definedName name="_ESE1L2">autofi!$G$21</definedName>
    <definedName name="_ESE1L2Ag">autofi!$K$21</definedName>
    <definedName name="_ESE1M1">autofi!$F$22</definedName>
    <definedName name="_ESE1M1Ag">autofi!$J$22</definedName>
    <definedName name="_ESE1M2">autofi!$G$22</definedName>
    <definedName name="_ESE1M2Ag">autofi!$K$22</definedName>
    <definedName name="_ESE1T1">autofi!$F$24</definedName>
    <definedName name="_ESE1T1Ag">autofi!$J$24</definedName>
    <definedName name="_ESE1T2">autofi!$G$24</definedName>
    <definedName name="_ESE1T2Ag">autofi!$K$24</definedName>
    <definedName name="_ESE2A1">autofi!$F$26</definedName>
    <definedName name="_ESE2A1Ag">autofi!$J$26</definedName>
    <definedName name="_ESE2A2">autofi!$G$26</definedName>
    <definedName name="_ESE2A2Ag">autofi!$K$26</definedName>
    <definedName name="_ESE2B1">autofi!$F$27</definedName>
    <definedName name="_ESE2B1Ag">autofi!$J$27</definedName>
    <definedName name="_ESE2B2">autofi!$G$27</definedName>
    <definedName name="_ESE2B2Ag">autofi!$K$27</definedName>
    <definedName name="_ESE2C1">autofi!$F$28</definedName>
    <definedName name="_ESE2C1Ag">autofi!$J$28</definedName>
    <definedName name="_ESE2C2">autofi!$G$28</definedName>
    <definedName name="_ESE2C2Ag">autofi!$K$28</definedName>
    <definedName name="_ESE2D1">autofi!$F$29</definedName>
    <definedName name="_ESE2D1Ag">autofi!$J$29</definedName>
    <definedName name="_ESE2D2">autofi!$G$29</definedName>
    <definedName name="_ESE2D2Ag">autofi!$K$29</definedName>
    <definedName name="_ESE2E1">autofi!$F$30</definedName>
    <definedName name="_ESE2E1Ag">autofi!$J$30</definedName>
    <definedName name="_ESE2E2">autofi!$G$30</definedName>
    <definedName name="_ESE2E2Ag">autofi!$K$30</definedName>
    <definedName name="_ESE2F11">autofi!$F$31</definedName>
    <definedName name="_ESE2F1Ag">autofi!$J$31</definedName>
    <definedName name="_ESE2F21">autofi!$G$31</definedName>
    <definedName name="_ESE2F21Ag">autofi!$K$31</definedName>
    <definedName name="_ESE2G1">autofi!$F$32</definedName>
    <definedName name="_ESE2G1Ag">autofi!$J$32</definedName>
    <definedName name="_ESE2G2">autofi!$G$32</definedName>
    <definedName name="_ESE2G2Ag">autofi!$K$32</definedName>
    <definedName name="_ESE2H1">autofi!$F$33</definedName>
    <definedName name="_ESE2H1Ag">autofi!$J$33</definedName>
    <definedName name="_ESE2H2">autofi!$G$33</definedName>
    <definedName name="_ESE2H2Ag">autofi!$K$33</definedName>
    <definedName name="_ESE2I1">autofi!$F$34</definedName>
    <definedName name="_ESE2I1Ag">autofi!$J$34</definedName>
    <definedName name="_ESE2I2">autofi!$G$34</definedName>
    <definedName name="_ESE2I2Ag">autofi!$K$34</definedName>
    <definedName name="_ESE2T11">autofi!$F$36</definedName>
    <definedName name="_ESE2T11Ag">autofi!$J$36</definedName>
    <definedName name="_ESE2T21">autofi!$G$36</definedName>
    <definedName name="_ESE2T21Ag">autofi!$K$36</definedName>
    <definedName name="_xlnm._FilterDatabase" localSheetId="28" hidden="1">Validation!$A$1:$F$50</definedName>
    <definedName name="_nb_absorb_dyn">A0!$H$45</definedName>
    <definedName name="_nb_lotup_dyn">A0!$H$46</definedName>
    <definedName name="_nom_absor_dyn">A0!$D$45</definedName>
    <definedName name="_nom_au">A0!$G$52</definedName>
    <definedName name="_nom_tup_dyn">A0!$D$46</definedName>
    <definedName name="_Q12C2">'A4'!$H$42</definedName>
    <definedName name="_Q12D2">'A4'!$H$43</definedName>
    <definedName name="_Q13A1">'A4'!$C$53</definedName>
    <definedName name="_Q13A2">'A4'!$D$53</definedName>
    <definedName name="_Q13A3">'A4'!$E$53</definedName>
    <definedName name="_Q13A4">'A4'!$F$53</definedName>
    <definedName name="_Q13A5">'A4'!$G$53</definedName>
    <definedName name="_Q13B1">'A4'!$C$54</definedName>
    <definedName name="_Q13B2">'A4'!$D$54</definedName>
    <definedName name="_Q13B3">'A4'!$E$54</definedName>
    <definedName name="_Q13B4">'A4'!$F$54</definedName>
    <definedName name="_Q13B5">'A4'!$G$54</definedName>
    <definedName name="_Q13C1">'A4'!$C$55</definedName>
    <definedName name="_Q13C2">'A4'!$D$55</definedName>
    <definedName name="_Q13C3">'A4'!$E$55</definedName>
    <definedName name="_Q13C4">'A4'!$F$55</definedName>
    <definedName name="_Q13C5">'A4'!$G$55</definedName>
    <definedName name="_Q13D1">'A4'!$C$56</definedName>
    <definedName name="_Q13D2">'A4'!$D$56</definedName>
    <definedName name="_Q13D3">'A4'!$E$56</definedName>
    <definedName name="_Q13D4">'A4'!$F$56</definedName>
    <definedName name="_Q13D5">'A4'!$G$56</definedName>
    <definedName name="_Q13E1">'A4'!$C$57</definedName>
    <definedName name="_Q13E2">'A4'!$D$57</definedName>
    <definedName name="_Q13E3">'A4'!$E$57</definedName>
    <definedName name="_Q13E4">'A4'!$F$57</definedName>
    <definedName name="_Q13E5">'A4'!$G$57</definedName>
    <definedName name="_Q13F1">'A4'!$C$58</definedName>
    <definedName name="_Q13F2">'A4'!$D$58</definedName>
    <definedName name="_Q13F3">'A4'!$E$58</definedName>
    <definedName name="_Q13F4">'A4'!$F$58</definedName>
    <definedName name="_Q13F5">'A4'!$G$58</definedName>
    <definedName name="_Q13G1">'A4'!$C$59</definedName>
    <definedName name="_Q13G2">'A4'!$D$59</definedName>
    <definedName name="_Q13G3">'A4'!$E$59</definedName>
    <definedName name="_Q13G4">'A4'!$F$59</definedName>
    <definedName name="_Q13G5">'A4'!$G$59</definedName>
    <definedName name="_Q13H1">'A4'!$C$60</definedName>
    <definedName name="_Q13H2">'A4'!$D$60</definedName>
    <definedName name="_Q13H3">'A4'!$E$60</definedName>
    <definedName name="_Q13H4">'A4'!$F$60</definedName>
    <definedName name="_Q13H5">'A4'!$G$60</definedName>
    <definedName name="_Q13I1">'A4'!$C$61</definedName>
    <definedName name="_Q13I2">'A4'!$D$61</definedName>
    <definedName name="_Q13I3">'A4'!$E$61</definedName>
    <definedName name="_Q13I4">'A4'!$F$61</definedName>
    <definedName name="_Q13I5">'A4'!$G$61</definedName>
    <definedName name="_Q13J1">'A4'!$C$62</definedName>
    <definedName name="_Q13J2">'A4'!$D$62</definedName>
    <definedName name="_Q13J3">'A4'!$E$62</definedName>
    <definedName name="_Q13J4">'A4'!$F$62</definedName>
    <definedName name="_Q13J5">'A4'!$G$62</definedName>
    <definedName name="_Q13K1">'A4'!$C$63</definedName>
    <definedName name="_Q13K2">'A4'!$D$63</definedName>
    <definedName name="_Q13K3">'A4'!$E$63</definedName>
    <definedName name="_Q13K4">'A4'!$F$63</definedName>
    <definedName name="_Q13K5">'A4'!$G$63</definedName>
    <definedName name="_Q13L1">'A4'!$C$64</definedName>
    <definedName name="_Q13L2">'A4'!$D$64</definedName>
    <definedName name="_Q13L3">'A4'!$E$64</definedName>
    <definedName name="_Q13L4">'A4'!$F$64</definedName>
    <definedName name="_Q13L5">'A4'!$G$64</definedName>
    <definedName name="_Q13M1">'A4'!$C$68</definedName>
    <definedName name="_Q13M2">'A4'!$D$68</definedName>
    <definedName name="_Q13M3">'A4'!$E$68</definedName>
    <definedName name="_Q13M4">'A4'!$F$68</definedName>
    <definedName name="_Q13M5">'A4'!$G$68</definedName>
    <definedName name="_Q14A1">'A4'!$F$76</definedName>
    <definedName name="_Q16A3">'A5'!$E$31</definedName>
    <definedName name="_Q16A4">'A5'!$F$31</definedName>
    <definedName name="_Q16A5">'A5'!$G$31</definedName>
    <definedName name="_Q16B5">'A5'!$G$33</definedName>
    <definedName name="_Q16C5">'A5'!$G$34</definedName>
    <definedName name="_Q16D3">'A5'!$E$36</definedName>
    <definedName name="_Q16D4">'A5'!$F$36</definedName>
    <definedName name="_Q16D5">'A5'!$G$36</definedName>
    <definedName name="_Q16E3">'A5'!$E$38</definedName>
    <definedName name="_Q16E4">'A5'!$F$38</definedName>
    <definedName name="_Q16E5">'A5'!$G$38</definedName>
    <definedName name="_Q16F3">'A5'!$E$39</definedName>
    <definedName name="_Q16F4">'A5'!$F$39</definedName>
    <definedName name="_Q16F5">'A5'!$G$39</definedName>
    <definedName name="_Q16M1">'A5'!$G$46</definedName>
    <definedName name="_Q16N1">'A5'!$G$47</definedName>
    <definedName name="_Q16O1">'A5'!$G$48</definedName>
    <definedName name="_Q16P3">'A5'!$E$32</definedName>
    <definedName name="_Q16P4">'A5'!$F$32</definedName>
    <definedName name="_Q1AH1">'A1'!$I$74</definedName>
    <definedName name="_Q1AH2">'A1'!$J$74</definedName>
    <definedName name="_Q1AH3">'A1'!$K$74</definedName>
    <definedName name="_Q1AHA1">'A1'!$I$68</definedName>
    <definedName name="_Q1AHA2">'A1'!$J$68</definedName>
    <definedName name="_Q1AHA3">'A1'!$K$68</definedName>
    <definedName name="_Q1AHB1">'A1'!$I$69</definedName>
    <definedName name="_Q1AHB2">'A1'!$J$69</definedName>
    <definedName name="_Q1AHB3">'A1'!$K$69</definedName>
    <definedName name="_Q1AHC1">'A1'!$I$70</definedName>
    <definedName name="_Q1AHC2">'A1'!$J$70</definedName>
    <definedName name="_Q1AHC3">'A1'!$K$70</definedName>
    <definedName name="_Q1AHD1">'A1'!$I$72</definedName>
    <definedName name="_Q1AHD2">'A1'!$J$72</definedName>
    <definedName name="_Q1AHD3">'A1'!$K$72</definedName>
    <definedName name="_Q1AHDD1">'A1'!$I$71</definedName>
    <definedName name="_Q1AHDD2">'A1'!$J$71</definedName>
    <definedName name="_Q1AHDD3">'A1'!$K$71</definedName>
    <definedName name="_Q1OA2">'A1'!$F$43</definedName>
    <definedName name="_Q1OMBA1">A1OM!$H$78</definedName>
    <definedName name="_Q1OMBB1">A1OM!$H$79</definedName>
    <definedName name="_Q1OMBC1">A1OM!$F$82</definedName>
    <definedName name="_Q1OMBD1">A1OM!$F$83</definedName>
    <definedName name="_Q1OMTA1">A1OM!$G$52</definedName>
    <definedName name="_Q1OMTA2">A1OM!$H$52</definedName>
    <definedName name="_Q1OMTA3">A1OM!$I$52</definedName>
    <definedName name="_Q1OMTA4">A1OM!$J$52</definedName>
    <definedName name="_Q1OMTA5">A1OM!$K$52</definedName>
    <definedName name="_Q1OMTA6">A1OM!$L$52</definedName>
    <definedName name="_Q2A1">'A2'!$E$9</definedName>
    <definedName name="_Q2A2">'A2'!$F$9</definedName>
    <definedName name="_Q2A3">'A2'!$H$9</definedName>
    <definedName name="_Q2A4">'A2'!$I$9</definedName>
    <definedName name="_Q2B1">'A2'!$E$10</definedName>
    <definedName name="_Q2B2">'A2'!$F$10</definedName>
    <definedName name="_Q2B3">'A2'!$H$10</definedName>
    <definedName name="_Q2B4">'A2'!$I$10</definedName>
    <definedName name="_Q2C3">'A2'!$H$11</definedName>
    <definedName name="_Q2C4">'A2'!$I$11</definedName>
    <definedName name="_Q2D1">'A2'!$E$12</definedName>
    <definedName name="_Q2D2">'A2'!$F$12</definedName>
    <definedName name="_Q2D3">'A2'!$H$12</definedName>
    <definedName name="_Q2D4">'A2'!$I$12</definedName>
    <definedName name="_Q2E1">'A2'!$E$13</definedName>
    <definedName name="_Q2E2">'A2'!$F$13</definedName>
    <definedName name="_Q2E3">'A2'!$H$13</definedName>
    <definedName name="_Q2E4">'A2'!$I$13</definedName>
    <definedName name="_Q2F1">'A2'!$E$15</definedName>
    <definedName name="_Q2F2">'A2'!$F$15</definedName>
    <definedName name="_Q2F3">'A2'!$H$15</definedName>
    <definedName name="_Q2F4">'A2'!$I$15</definedName>
    <definedName name="_Q2FA">'A2'!$B$15</definedName>
    <definedName name="_Q2G1">'A2'!$E$16</definedName>
    <definedName name="_Q2G2">'A2'!$F$16</definedName>
    <definedName name="_Q2G3">'A2'!$H$16</definedName>
    <definedName name="_Q2G4">'A2'!$I$16</definedName>
    <definedName name="_Q2GA">'A2'!$B$16</definedName>
    <definedName name="_Q2H1">'A2'!$E$18</definedName>
    <definedName name="_Q2H2">'A2'!$F$18</definedName>
    <definedName name="_Q2H3">'A2'!$H$18</definedName>
    <definedName name="_Q2H4">'A2'!$I$18</definedName>
    <definedName name="_Q2HA">'A2'!$B$18</definedName>
    <definedName name="_Q2I1">'A2'!$E$19</definedName>
    <definedName name="_Q2I2">'A2'!$F$19</definedName>
    <definedName name="_Q2I3">'A2'!$H$19</definedName>
    <definedName name="_Q2I4">'A2'!$I$19</definedName>
    <definedName name="_Q2IA">'A2'!$B$19</definedName>
    <definedName name="_Q2J1">'A2'!$E$20</definedName>
    <definedName name="_Q2J2">'A2'!$F$20</definedName>
    <definedName name="_Q2K1">'A2'!$E$22</definedName>
    <definedName name="_Q2K2">'A2'!$F$22</definedName>
    <definedName name="_Q2K3">'A2'!$H$22</definedName>
    <definedName name="_Q2K4">'A2'!$I$22</definedName>
    <definedName name="_Q2L1">'A2'!$E$25</definedName>
    <definedName name="_Q2L2">'A2'!$F$25</definedName>
    <definedName name="_Q2T2">'A2'!$F$23</definedName>
    <definedName name="_Q302">'A2'!$E$33</definedName>
    <definedName name="_Q3P2">'A2'!$E$34</definedName>
    <definedName name="_Q3Q2">'A2'!$E$35</definedName>
    <definedName name="_Q3R2">'A2'!$E$36</definedName>
    <definedName name="_Q3S2">'A2'!$E$38</definedName>
    <definedName name="_Q3T2">'A2'!$E$40</definedName>
    <definedName name="_Q3V2">'A2'!$E$37</definedName>
    <definedName name="_rbtex">#REF!</definedName>
    <definedName name="_S_DECT">#REF!</definedName>
    <definedName name="_S_DECT_1">#REF!</definedName>
    <definedName name="_S_DECT_2">#REF!</definedName>
    <definedName name="_S_DECT_3">#REF!</definedName>
    <definedName name="_S_DELT">#REF!</definedName>
    <definedName name="_S_DELT_1">#REF!</definedName>
    <definedName name="_S_DELT_2">#REF!</definedName>
    <definedName name="_S_DEMT">#REF!</definedName>
    <definedName name="_S_DEMT_1">#REF!</definedName>
    <definedName name="_S_DEMT_2">#REF!</definedName>
    <definedName name="_S_DEMT_3">#REF!</definedName>
    <definedName name="_S_DNET">#REF!</definedName>
    <definedName name="_S_DNET_1">#REF!</definedName>
    <definedName name="_S_DNET_1_dect">#REF!</definedName>
    <definedName name="_S_DNET_1_delt">#REF!</definedName>
    <definedName name="_S_DNET_1_demt">#REF!</definedName>
    <definedName name="_S_DNET_1_det">#REF!</definedName>
    <definedName name="_S_DNET_1_dsur">#REF!</definedName>
    <definedName name="_S_DNET_2">#REF!</definedName>
    <definedName name="_S_DNET_3">#REF!</definedName>
    <definedName name="_S_DSUR">#REF!</definedName>
    <definedName name="_S_DSUR_1">#REF!</definedName>
    <definedName name="_S_DSUR_2">#REF!</definedName>
    <definedName name="_SIGLESEM_E17">'C1Autres'!$B$1</definedName>
    <definedName name="_SIGLESEM_E18">'C2'!$B$1</definedName>
    <definedName name="_SIGLESEM_E19">'C3'!$B$1</definedName>
    <definedName name="_siren_absor_dyn">A0!$F$45</definedName>
    <definedName name="_siren_tup_dyn">A0!$F$46</definedName>
    <definedName name="tc_6283_C_add">'B5 bis'!$G$34</definedName>
    <definedName name="tc_6283_C_hr">'B5 bis'!$G$29</definedName>
    <definedName name="tc_6283_C_pr">'B5 bis'!$G$32</definedName>
    <definedName name="tc_6283_C_prm">'B5 bis'!$G$30</definedName>
    <definedName name="tc_6283_C_prr">'B5 bis'!$G$31</definedName>
    <definedName name="tc_70943">'B5 bis'!$G$40</definedName>
    <definedName name="tc_7583_c_pr">'B5 bis'!$G$33</definedName>
    <definedName name="tc_7715_CG">'B5 bis'!$G$27</definedName>
    <definedName name="tc_ACTAM">Reprise_Info!$C$29</definedName>
    <definedName name="tc_ACTAMEN">A0!$D$59</definedName>
    <definedName name="tc_ACTAUTRE">A0!$D$61</definedName>
    <definedName name="tc_ACTDET1">A0!$D$62</definedName>
    <definedName name="tc_ACTDET2">A0!$D$63</definedName>
    <definedName name="tc_ACTPROMO">A0!$D$60</definedName>
    <definedName name="tc_ADR1">A0!$D$22</definedName>
    <definedName name="tc_ADR2">A0!$D$23</definedName>
    <definedName name="tc_ADRSS">A0!$D$31</definedName>
    <definedName name="tc_ADRSS1">A0!$D$28</definedName>
    <definedName name="tc_ADRSS2">A0!$D$29</definedName>
    <definedName name="tc_ADRSSVILLE">A0!$E$31</definedName>
    <definedName name="tc_C0A1">'B5'!$G$8</definedName>
    <definedName name="tc_C10A1">'B7'!$G$37</definedName>
    <definedName name="tc_C10B1">'B7'!$G$38</definedName>
    <definedName name="tc_C10C1">'B7'!$G$39</definedName>
    <definedName name="tc_C10D1">'B7'!$G$40</definedName>
    <definedName name="tc_C10E1">'B7'!$G$41</definedName>
    <definedName name="tc_C10F1">'B7'!$G$42</definedName>
    <definedName name="tc_C10G1">'B7'!$G$43</definedName>
    <definedName name="tc_C10H1">'B7'!$G$45</definedName>
    <definedName name="tc_C10I1">'B7'!$G$48</definedName>
    <definedName name="tc_C11A1">'B8'!$F$13</definedName>
    <definedName name="tc_C11A2">'B8'!$G$13</definedName>
    <definedName name="tc_C11A3">'B8'!$I$13</definedName>
    <definedName name="tc_C11B1">'B8'!$F$14</definedName>
    <definedName name="tc_C11B2">'B8'!$G$14</definedName>
    <definedName name="tc_C11B3">'B8'!$I$14</definedName>
    <definedName name="tc_C11C1">'B8'!$F$15</definedName>
    <definedName name="tc_C11C2">'B8'!$G$15</definedName>
    <definedName name="tc_C11C3">'B8'!$I$15</definedName>
    <definedName name="tc_C11D1">'B8'!$F$16</definedName>
    <definedName name="tc_C11D2">'B8'!$G$16</definedName>
    <definedName name="tc_C11D3">'B8'!$I$16</definedName>
    <definedName name="tc_C11E1">'B8'!$F$19</definedName>
    <definedName name="tc_C11E2">'B8'!$G$19</definedName>
    <definedName name="tc_C11E3">'B8'!$I$19</definedName>
    <definedName name="tc_C11F1">'B8'!$D$26</definedName>
    <definedName name="tc_C11F2">'B8'!$E$26</definedName>
    <definedName name="tc_C11F3">'B8'!$F$26</definedName>
    <definedName name="tc_C11F4">'B8'!$G$26</definedName>
    <definedName name="tc_C11G1">'B8'!$D$27</definedName>
    <definedName name="tc_C11G2">'B8'!$E$27</definedName>
    <definedName name="tc_C11G3">'B8'!$F$27</definedName>
    <definedName name="tc_C11G4">'B8'!$G$27</definedName>
    <definedName name="tc_C11H1">'B8'!$D$28</definedName>
    <definedName name="tc_C11H2">'B8'!$E$28</definedName>
    <definedName name="tc_C11H3">'B8'!$F$28</definedName>
    <definedName name="tc_C11H4">'B8'!$G$28</definedName>
    <definedName name="tc_C13BA0">'C1LogtSocial'!$D$20</definedName>
    <definedName name="tc_C13BA1">'C1LogtSocial'!$E$20</definedName>
    <definedName name="tc_C13BA10OM">'C1LogtSocial'!$M$20</definedName>
    <definedName name="tc_C13BA15OM">'C1LogtSocial'!$P$20</definedName>
    <definedName name="tc_C13BA2">'C1LogtSocial'!$F$20</definedName>
    <definedName name="tc_C13BA3">'C1LogtSocial'!$G$20</definedName>
    <definedName name="tc_C13BA4">'C1LogtSocial'!$H$20</definedName>
    <definedName name="tc_C13BA5">'C1LogtSocial'!$J$20</definedName>
    <definedName name="tc_C13BA5OM">'C1LogtSocial'!$I$20</definedName>
    <definedName name="tc_C13BA6">'C1LogtSocial'!$K$20</definedName>
    <definedName name="tc_C13BA7">'C1LogtSocial'!$L$20</definedName>
    <definedName name="tc_C13BA8">'C1LogtSocial'!$N$20</definedName>
    <definedName name="tc_C13BA9">'C1LogtSocial'!$O$20</definedName>
    <definedName name="tc_C13BB2">'C1LogtSocial'!$F$22</definedName>
    <definedName name="tc_C13BB9">'C1LogtSocial'!$P$22</definedName>
    <definedName name="tc_C13BC5">'C1LogtSocial'!$J$24</definedName>
    <definedName name="tc_C13BDA0">'C1LogtSocial'!$D$34</definedName>
    <definedName name="tc_C13BDA1">'C1LogtSocial'!$E$34</definedName>
    <definedName name="tc_C13BDA10OM">'C1LogtSocial'!$M$34</definedName>
    <definedName name="tc_C13BDA15OM">'C1LogtSocial'!$P$34</definedName>
    <definedName name="tc_C13BDA2">'C1LogtSocial'!$F$34</definedName>
    <definedName name="tc_C13BDA3">'C1LogtSocial'!$G$34</definedName>
    <definedName name="tc_C13BDA4">'C1LogtSocial'!$H$34</definedName>
    <definedName name="tc_C13BDA5">'C1LogtSocial'!$J$34</definedName>
    <definedName name="tc_C13BDA5OM">'C1LogtSocial'!$I$34</definedName>
    <definedName name="tc_C13BDA6">'C1LogtSocial'!$K$34</definedName>
    <definedName name="tc_C13BDA7">'C1LogtSocial'!$L$34</definedName>
    <definedName name="tc_C13BDA8">'C1LogtSocial'!$N$34</definedName>
    <definedName name="tc_C13BDA9">'C1LogtSocial'!$O$34</definedName>
    <definedName name="tc_C13BDB0">'C1LogtSocial'!$D$42</definedName>
    <definedName name="tc_C13BDB1">'C1LogtSocial'!$E$42</definedName>
    <definedName name="tc_C13BDB10OM">'C1LogtSocial'!$M$42</definedName>
    <definedName name="tc_C13BDB15OM">'C1LogtSocial'!$P$42</definedName>
    <definedName name="tc_C13BDB2">'C1LogtSocial'!$F$42</definedName>
    <definedName name="tc_C13BDB3">'C1LogtSocial'!$G$42</definedName>
    <definedName name="tc_C13BDB4">'C1LogtSocial'!$H$42</definedName>
    <definedName name="tc_C13BDB5">'C1LogtSocial'!$J$42</definedName>
    <definedName name="tc_C13BDB5OM">'C1LogtSocial'!$I$42</definedName>
    <definedName name="tc_C13BDB6">'C1LogtSocial'!$K$42</definedName>
    <definedName name="tc_C13BDB7">'C1LogtSocial'!$L$42</definedName>
    <definedName name="tc_C13BDB8">'C1LogtSocial'!$N$42</definedName>
    <definedName name="tc_C13BDB9">'C1LogtSocial'!$O$42</definedName>
    <definedName name="tc_C13BEA2">'C1LogtSocial'!$F$36</definedName>
    <definedName name="tc_C13BEA9">'C1LogtSocial'!$P$36</definedName>
    <definedName name="tc_C13BEB2">'C1LogtSocial'!$F$44</definedName>
    <definedName name="tc_C13BEB9">'C1LogtSocial'!$P$44</definedName>
    <definedName name="tc_C13BF5">'C1LogtSocial'!$J$46</definedName>
    <definedName name="tc_C13BG0">'C1LogtSocial'!$D$48</definedName>
    <definedName name="tc_C13BG1">'C1LogtSocial'!$E$48</definedName>
    <definedName name="tc_C13BG10OM">'C1LogtSocial'!$M$48</definedName>
    <definedName name="tc_C13BG15OM">'C1LogtSocial'!$P$48</definedName>
    <definedName name="tc_C13BG2">'C1LogtSocial'!$F$48</definedName>
    <definedName name="tc_C13BG3">'C1LogtSocial'!$G$48</definedName>
    <definedName name="tc_C13BG4">'C1LogtSocial'!$H$48</definedName>
    <definedName name="tc_C13BG5">'C1LogtSocial'!$J$48</definedName>
    <definedName name="tc_C13BG5OM">'C1LogtSocial'!$I$48</definedName>
    <definedName name="tc_C13BG6">'C1LogtSocial'!$K$48</definedName>
    <definedName name="tc_C13BG7">'C1LogtSocial'!$L$48</definedName>
    <definedName name="tc_C13BG8">'C1LogtSocial'!$N$48</definedName>
    <definedName name="tc_C13BG9">'C1LogtSocial'!$O$48</definedName>
    <definedName name="tc_C13BH2">'C1LogtSocial'!$F$50</definedName>
    <definedName name="tc_C13BH9">'C1LogtSocial'!$P$50</definedName>
    <definedName name="tc_C13BI5">'C1LogtSocial'!$J$52</definedName>
    <definedName name="tc_C13BJ2">'C1LogtSocial'!$F$59</definedName>
    <definedName name="tc_C13BJ6">'C1LogtSocial'!$K$59</definedName>
    <definedName name="tc_C13BJ7">'C1LogtSocial'!$L$59</definedName>
    <definedName name="tc_C1BISA1_dyn">'B6 bis'!$B$8</definedName>
    <definedName name="tc_C1BISA2_dyn">'B6 bis'!$C$8</definedName>
    <definedName name="tc_C1BISA3_dyn">'B6 bis'!$D$8</definedName>
    <definedName name="tc_C1BISA4_dyn">'B6 bis'!$E$8</definedName>
    <definedName name="tc_C1BISA5_dyn">'B6 bis'!$F$8</definedName>
    <definedName name="tc_C1BISA6_dyn">'B6 bis'!$G$8</definedName>
    <definedName name="tc_C1G1">'B5'!$G$18</definedName>
    <definedName name="tc_C2BISA1_dyn">'B6 bis'!$B$20</definedName>
    <definedName name="tc_C2BISA2_dyn">'B6 bis'!$C$20</definedName>
    <definedName name="tc_C3A1">'B5'!$G$51</definedName>
    <definedName name="tc_C3AA">'B5'!$E$51</definedName>
    <definedName name="tc_C3B1">'B5'!$G$53</definedName>
    <definedName name="tc_C3C1">'B5'!$G$55</definedName>
    <definedName name="tc_C3CA">'B5'!$E$55</definedName>
    <definedName name="tc_C3D1">'B5'!$G$57</definedName>
    <definedName name="tc_C6A1">'B6'!$G$11</definedName>
    <definedName name="tc_C6B1">'B6'!$C$17</definedName>
    <definedName name="tc_C6C1">'B6'!$C$19</definedName>
    <definedName name="tc_C6D1">'B6'!$C$20</definedName>
    <definedName name="tc_C6E1">'B6'!$C$21</definedName>
    <definedName name="tc_C6F1">'B6'!$C$22</definedName>
    <definedName name="tc_C6G1">'B6'!$F$24</definedName>
    <definedName name="tc_C6I1">'B6'!$D$32</definedName>
    <definedName name="tc_C6J1">'B6'!$D$33</definedName>
    <definedName name="tc_C6K1">'B6'!$D$34</definedName>
    <definedName name="tc_C6L1">'B6'!$D$35</definedName>
    <definedName name="tc_C6M1">'B6'!$D$36</definedName>
    <definedName name="tc_C6N1">'B6'!$D$38</definedName>
    <definedName name="tc_C7A11">'B6'!$D$48</definedName>
    <definedName name="tc_C7A21">'B6'!$F$48</definedName>
    <definedName name="tc_C7A31">'B6'!$I$48</definedName>
    <definedName name="tc_C7B11">'B6'!$D$53</definedName>
    <definedName name="tc_C7B21">'B6'!$F$53</definedName>
    <definedName name="tc_C7B31">'B6'!$I$53</definedName>
    <definedName name="tc_C7C11">'B6'!$D$54</definedName>
    <definedName name="tc_C7C21">'B6'!$F$54</definedName>
    <definedName name="tc_C7C31">'B6'!$I$54</definedName>
    <definedName name="tc_C7D11">'B6'!$D$56</definedName>
    <definedName name="tc_C7D21">'B6'!$F$56</definedName>
    <definedName name="tc_C7D31">'B6'!$I$56</definedName>
    <definedName name="tc_C7E11">'B6'!$D$57</definedName>
    <definedName name="tc_C7E21">'B6'!$F$57</definedName>
    <definedName name="tc_C7E31">'B6'!$I$57</definedName>
    <definedName name="tc_C7F11">'B6'!$D$58</definedName>
    <definedName name="tc_C7F21">'B6'!$F$58</definedName>
    <definedName name="tc_C7F31">'B6'!$I$58</definedName>
    <definedName name="tc_C7G11">'B6'!$D$60</definedName>
    <definedName name="tc_C7G21">'B6'!$F$60</definedName>
    <definedName name="tc_C7G31">'B6'!$I$60</definedName>
    <definedName name="tc_C7H11">'B6'!$D$66</definedName>
    <definedName name="tc_C7H21">'B6'!$F$66</definedName>
    <definedName name="tc_C7H31">'B6'!$I$66</definedName>
    <definedName name="tc_C7I11">'B6'!$D$64</definedName>
    <definedName name="tc_C7I21">'B6'!$F$64</definedName>
    <definedName name="tc_C7I31">'B6'!$I$64</definedName>
    <definedName name="tc_C7J11">'B6'!$D$67</definedName>
    <definedName name="tc_C7J21">'B6'!$F$67</definedName>
    <definedName name="tc_C7J31">'B6'!$I$67</definedName>
    <definedName name="tc_C7K11">'B6'!$D$69</definedName>
    <definedName name="tc_C7K21">'B6'!$F$69</definedName>
    <definedName name="tc_C7K31">'B6'!$I$69</definedName>
    <definedName name="tc_C7L11">'B6'!$D$71</definedName>
    <definedName name="tc_C7L21">'B6'!$F$71</definedName>
    <definedName name="tc_C7L31">'B6'!$I$71</definedName>
    <definedName name="tc_C7M11">'B6'!$D$55</definedName>
    <definedName name="tc_C7M21">'B6'!$F$55</definedName>
    <definedName name="tc_C7M31">'B6'!$I$55</definedName>
    <definedName name="tc_C7N11">'B6'!$D$65</definedName>
    <definedName name="tc_C7N21">'B6'!$F$65</definedName>
    <definedName name="tc_C7N31">'B6'!$I$65</definedName>
    <definedName name="tc_C7O11">'B6'!$D$68</definedName>
    <definedName name="tc_C7O21">'B6'!$F$68</definedName>
    <definedName name="tc_C7O31">'B6'!$I$68</definedName>
    <definedName name="tc_C8AB1">'B6'!$G$80</definedName>
    <definedName name="tc_C8B1">'B6'!$F$86</definedName>
    <definedName name="tc_C9A1">'B7'!$G$13</definedName>
    <definedName name="tc_C9B1">'B7'!$E$15</definedName>
    <definedName name="tc_C9C1">'B7'!$G$18</definedName>
    <definedName name="tc_C9D1">'B7'!$G$21</definedName>
    <definedName name="tc_C9E1">'B7'!$E$22</definedName>
    <definedName name="tc_C9F1">'B7'!$F$28</definedName>
    <definedName name="tc_CP">A0!$D$25</definedName>
    <definedName name="tc_D1A1">'B9'!$D$8</definedName>
    <definedName name="tc_D1A1Ag">'B9'!$F$8</definedName>
    <definedName name="tc_D1A2">'B9'!$D$10</definedName>
    <definedName name="tc_D1A2Ag">'B9'!$F$10</definedName>
    <definedName name="tc_D1A3">'B9'!$D$11</definedName>
    <definedName name="tc_D1A3Ag">'B9'!$F$11</definedName>
    <definedName name="tc_D1A4">'B9'!$C$16</definedName>
    <definedName name="tc_D1A4Ag">'B9'!$E$16</definedName>
    <definedName name="tc_D1A5">'B9'!$C$17</definedName>
    <definedName name="tc_D1A5Ag">'B9'!$E$17</definedName>
    <definedName name="tc_D1A6">'B9'!$C$18</definedName>
    <definedName name="tc_D1A6Ag">'B9'!$E$18</definedName>
    <definedName name="tc_D1A7">'B9'!$C$19</definedName>
    <definedName name="tc_D1A7Ag">'B9'!$E$19</definedName>
    <definedName name="tc_D1TA1">'B9'!$C$21</definedName>
    <definedName name="tc_D1TA1Ag">'B9'!$E$21</definedName>
    <definedName name="tc_D1TB1">'B9'!$D$21</definedName>
    <definedName name="tc_D1TB1Ag">'B9'!$F$21</definedName>
    <definedName name="tc_DCLOT">A0!$H$19</definedName>
    <definedName name="tc_DCLOT_E1">A0!$I$1</definedName>
    <definedName name="tc_DCLOT_E10">structure!$D$56</definedName>
    <definedName name="tc_DCLOT_E11">'B3'!$F$1</definedName>
    <definedName name="tc_DCLOT_E12">'B4'!$F$1</definedName>
    <definedName name="tc_DCLOT_E13">autofi!$H$3</definedName>
    <definedName name="tc_DCLOT_E14">autofi!$D$54</definedName>
    <definedName name="tc_DCLOT_E15">'B5'!$I$1</definedName>
    <definedName name="tc_DCLOT_E151">'B5 bis'!$I$1</definedName>
    <definedName name="tc_DCLOT_E16">'B6'!$H$1</definedName>
    <definedName name="tc_DCLOT_E17">'B7'!$G$1</definedName>
    <definedName name="tc_DCLOT_E18">'B8'!$I$1</definedName>
    <definedName name="tc_DCLOT_E19">'B9'!$F$1</definedName>
    <definedName name="tc_DCLOT_E2">'A1'!$J$1</definedName>
    <definedName name="tc_DCLOT_E20">'B10'!$N$1</definedName>
    <definedName name="tc_DCLOT_E22">'C1LogtSocial'!$P$1</definedName>
    <definedName name="tc_DCLOT_E2OM">A1OM!$J$1</definedName>
    <definedName name="tc_DCLOT_E3">'A2'!$I$1</definedName>
    <definedName name="tc_DCLOT_E4">'A3'!$I$1</definedName>
    <definedName name="tc_DCLOT_E5">'A4'!$I$1</definedName>
    <definedName name="tc_DCLOT_E6">'A5'!$H$1</definedName>
    <definedName name="tc_DCLOT_E7">'B1'!$F$1</definedName>
    <definedName name="tc_DCLOT_E8">'B2'!$F$1</definedName>
    <definedName name="tc_DCLOT_E9">structure!$E$2</definedName>
    <definedName name="tc_DCREAT">A0!$D$19</definedName>
    <definedName name="tc_EA10T1">'B1'!$D$59</definedName>
    <definedName name="tc_EA10T2">'B1'!$E$59</definedName>
    <definedName name="tc_EA10T3">'B1'!$F$59</definedName>
    <definedName name="tc_EA11A1">'B1'!$D$61</definedName>
    <definedName name="tc_EA11A2">'B1'!$E$61</definedName>
    <definedName name="tc_EA11A3">'B1'!$F$61</definedName>
    <definedName name="tc_EA11B1">'B1'!$D$62</definedName>
    <definedName name="tc_EA11B3">'B1'!$F$62</definedName>
    <definedName name="tc_EA11T1">'B1'!$D$64</definedName>
    <definedName name="tc_EA11T2">'B1'!$E$64</definedName>
    <definedName name="tc_EA11T3">'B1'!$F$64</definedName>
    <definedName name="tc_EA12T1">'B1'!$D$66</definedName>
    <definedName name="tc_EA12T2">'B1'!$E$66</definedName>
    <definedName name="tc_EA12T3">'B1'!$F$66</definedName>
    <definedName name="tc_EA13T1">'B1'!$D$68</definedName>
    <definedName name="tc_EA13T2">'B1'!$E$68</definedName>
    <definedName name="tc_EA13T3">'B1'!$F$68</definedName>
    <definedName name="tc_EA1A1">'B1'!$D$9</definedName>
    <definedName name="tc_EA1A2">'B1'!$E$9</definedName>
    <definedName name="tc_EA1A3">'B1'!$F$9</definedName>
    <definedName name="tc_EA1B1">'B1'!$D$10</definedName>
    <definedName name="tc_EA1B2">'B1'!$E$10</definedName>
    <definedName name="tc_EA1B3">'B1'!$F$10</definedName>
    <definedName name="tc_EA1C1">'B1'!$D$11</definedName>
    <definedName name="tc_EA1C2">'B1'!$E$11</definedName>
    <definedName name="tc_EA1C3">'B1'!$F$11</definedName>
    <definedName name="tc_EA1D1">'B1'!$D$12</definedName>
    <definedName name="tc_EA1D2">'B1'!$E$12</definedName>
    <definedName name="tc_EA1D3">'B1'!$F$12</definedName>
    <definedName name="tc_EA1E1">'B1'!$D$13</definedName>
    <definedName name="tc_EA1E2">'B1'!$E$13</definedName>
    <definedName name="tc_EA1E3">'B1'!$F$13</definedName>
    <definedName name="tc_EA1F1">'B1'!$D$14</definedName>
    <definedName name="tc_EA1F2">'B1'!$E$14</definedName>
    <definedName name="tc_EA1F3">'B1'!$F$14</definedName>
    <definedName name="tc_EA1G1">'B1'!$D$15</definedName>
    <definedName name="tc_EA1G2">'B1'!$E$15</definedName>
    <definedName name="tc_EA1G3">'B1'!$F$15</definedName>
    <definedName name="tc_EA1H1">'B1'!$D$16</definedName>
    <definedName name="tc_EA1H2">'B1'!$E$16</definedName>
    <definedName name="tc_EA1H3">'B1'!$F$16</definedName>
    <definedName name="tc_EA1I1">'B1'!$D$17</definedName>
    <definedName name="tc_EA1I2">'B1'!$E$17</definedName>
    <definedName name="tc_EA1I3">'B1'!$F$17</definedName>
    <definedName name="tc_EA1T1">'B1'!$D$19</definedName>
    <definedName name="tc_EA1T2">'B1'!$E$19</definedName>
    <definedName name="tc_EA1T3">'B1'!$F$19</definedName>
    <definedName name="tc_EA3T1">'B1'!$D$22</definedName>
    <definedName name="tc_EA3T2">'B1'!$E$22</definedName>
    <definedName name="tc_EA3T3">'B1'!$F$22</definedName>
    <definedName name="tc_EA4T1">'B1'!$D$24</definedName>
    <definedName name="tc_EA4T2">'B1'!$E$24</definedName>
    <definedName name="tc_EA4T3">'B1'!$F$24</definedName>
    <definedName name="tc_EA5A1">'B1'!$D$26</definedName>
    <definedName name="tc_EA5A2">'B1'!$E$26</definedName>
    <definedName name="tc_EA5A3">'B1'!$F$26</definedName>
    <definedName name="tc_EA5B1">'B1'!$D$27</definedName>
    <definedName name="tc_EA5B2">'B1'!$E$27</definedName>
    <definedName name="tc_EA5B3">'B1'!$F$27</definedName>
    <definedName name="tc_EA5C1">'B1'!$D$28</definedName>
    <definedName name="tc_EA5C2">'B1'!$E$28</definedName>
    <definedName name="tc_EA5C3">'B1'!$F$28</definedName>
    <definedName name="tc_EA5D1">'B1'!$D$29</definedName>
    <definedName name="tc_EA5D2">'B1'!$E$29</definedName>
    <definedName name="tc_EA5D3">'B1'!$F$29</definedName>
    <definedName name="tc_EA5E1">'B1'!$D$30</definedName>
    <definedName name="tc_EA5E2">'B1'!$E$30</definedName>
    <definedName name="tc_EA5E3">'B1'!$F$30</definedName>
    <definedName name="tc_EA5T1">'B1'!$D$32</definedName>
    <definedName name="tc_EA5T2">'B1'!$E$32</definedName>
    <definedName name="tc_EA5T3">'B1'!$F$32</definedName>
    <definedName name="tc_EA7A1">'B1'!$D$35</definedName>
    <definedName name="tc_EA7A2">'B1'!$E$35</definedName>
    <definedName name="tc_EA7A3">'B1'!$F$35</definedName>
    <definedName name="tc_EA7B1">'B1'!$D$36</definedName>
    <definedName name="tc_EA7B2">'B1'!$E$36</definedName>
    <definedName name="tc_EA7B3">'B1'!$F$36</definedName>
    <definedName name="tc_EA7C1">'B1'!$D$37</definedName>
    <definedName name="tc_EA7C3">'B1'!$F$37</definedName>
    <definedName name="tc_EA7D1">'B1'!$D$38</definedName>
    <definedName name="tc_EA7D2">'B1'!$E$38</definedName>
    <definedName name="tc_EA7D3">'B1'!$F$38</definedName>
    <definedName name="tc_EA7T1">'B1'!$D$40</definedName>
    <definedName name="tc_EA7T2">'B1'!$E$40</definedName>
    <definedName name="tc_EA7T3">'B1'!$F$40</definedName>
    <definedName name="tc_EA8A1">'B1'!$D$42</definedName>
    <definedName name="tc_EA8A2">'B1'!$E$42</definedName>
    <definedName name="tc_EA8A3">'B1'!$F$42</definedName>
    <definedName name="tc_EA8B1">'B1'!$D$43</definedName>
    <definedName name="tc_EA8B2">'B1'!$E$43</definedName>
    <definedName name="tc_EA8B3">'B1'!$F$43</definedName>
    <definedName name="tc_EA8T1">'B1'!$D$45</definedName>
    <definedName name="tc_EA8T2">'B1'!$E$45</definedName>
    <definedName name="tc_EA8T3">'B1'!$F$45</definedName>
    <definedName name="tc_EA9A1">'B1'!$D$47</definedName>
    <definedName name="tc_EA9A2">'B1'!$E$47</definedName>
    <definedName name="tc_EA9A3">'B1'!$F$47</definedName>
    <definedName name="tc_EA9B1">'B1'!$D$48</definedName>
    <definedName name="tc_EA9B2">'B1'!$E$48</definedName>
    <definedName name="tc_EA9B3">'B1'!$F$48</definedName>
    <definedName name="tc_EA9C1">'B1'!$D$49</definedName>
    <definedName name="tc_EA9C2">'B1'!$E$49</definedName>
    <definedName name="tc_EA9C3">'B1'!$F$49</definedName>
    <definedName name="tc_EA9D1">'B1'!$D$50</definedName>
    <definedName name="tc_EA9D2">'B1'!$E$50</definedName>
    <definedName name="tc_EA9D3">'B1'!$F$50</definedName>
    <definedName name="tc_EA9E1">'B1'!$D$51</definedName>
    <definedName name="tc_EA9E2">'B1'!$E$51</definedName>
    <definedName name="tc_EA9E3">'B1'!$F$51</definedName>
    <definedName name="tc_EA9F1">'B1'!$D$52</definedName>
    <definedName name="tc_EA9F2">'B1'!$E$52</definedName>
    <definedName name="tc_EA9F3">'B1'!$F$52</definedName>
    <definedName name="tc_EA9G1">'B1'!$D$53</definedName>
    <definedName name="tc_EA9G2">'B1'!$E$53</definedName>
    <definedName name="tc_EA9G3">'B1'!$F$53</definedName>
    <definedName name="tc_EA9H1">'B1'!$D$54</definedName>
    <definedName name="tc_EA9H3">'B1'!$F$54</definedName>
    <definedName name="tc_EA9I1">'B1'!$D$55</definedName>
    <definedName name="tc_EA9I3">'B1'!$F$55</definedName>
    <definedName name="tc_EA9T1">'B1'!$D$57</definedName>
    <definedName name="tc_EA9T2">'B1'!$E$57</definedName>
    <definedName name="tc_EA9T3">'B1'!$F$57</definedName>
    <definedName name="tc_ECh1Ag0">'B3'!$E$14</definedName>
    <definedName name="tc_ECh1Ag1">'B3'!$E$17</definedName>
    <definedName name="tc_ECh1Ag10">'B3'!$E$27</definedName>
    <definedName name="tc_ECh1Ag11">'B3'!$E$28</definedName>
    <definedName name="tc_ECh1Ag12">'B3'!$E$29</definedName>
    <definedName name="tc_ECh1Ag13">'B3'!$E$30</definedName>
    <definedName name="tc_ECh1Ag14">'B3'!$E$31</definedName>
    <definedName name="tc_ECh1Ag15">'B3'!$E$32</definedName>
    <definedName name="tc_ECh1Ag16">'B3'!$E$33</definedName>
    <definedName name="tc_ECh1Ag17">'B3'!$E$34</definedName>
    <definedName name="tc_ECh1Ag18">'B3'!$E$35</definedName>
    <definedName name="tc_ECh1Ag19">'B3'!$E$36</definedName>
    <definedName name="tc_ECh1Ag2">'B3'!$E$18</definedName>
    <definedName name="tc_ECh1Ag20">'B3'!$E$37</definedName>
    <definedName name="tc_ECh1Ag21">'B3'!$E$38</definedName>
    <definedName name="tc_ECh1Ag22">'B3'!$E$39</definedName>
    <definedName name="tc_ECh1Ag23">'B3'!$E$40</definedName>
    <definedName name="tc_ECh1Ag24">'B3'!$E$42</definedName>
    <definedName name="tc_ECh1Ag25">'B3'!$E$44</definedName>
    <definedName name="tc_ECh1Ag26">'B3'!$E$45</definedName>
    <definedName name="tc_ECh1Ag27">'B3'!$E$46</definedName>
    <definedName name="tc_ECh1Ag28">'B3'!$E$47</definedName>
    <definedName name="tc_ECh1Ag29">'B3'!$E$48</definedName>
    <definedName name="tc_ECh1Ag3">'B3'!$E$19</definedName>
    <definedName name="tc_ECh1Ag30">'B3'!$E$49</definedName>
    <definedName name="tc_ECh1Ag31">'B3'!$E$51</definedName>
    <definedName name="tc_ECh1Ag32">'B3'!$E$53</definedName>
    <definedName name="tc_ECh1Ag33">'B3'!$E$54</definedName>
    <definedName name="tc_ECh1Ag34">'B3'!$E$55</definedName>
    <definedName name="tc_ECh1Ag35">'B3'!$E$56</definedName>
    <definedName name="tc_ECh1Ag36">'B3'!$E$57</definedName>
    <definedName name="tc_ECh1Ag37">'B3'!$E$58</definedName>
    <definedName name="tc_ECh1Ag38">'B3'!$E$60</definedName>
    <definedName name="tc_ECh1Ag39">'B3'!$E$61</definedName>
    <definedName name="tc_ECh1Ag4">'B3'!$E$20</definedName>
    <definedName name="tc_ECh1Ag40">'B3'!$E$63</definedName>
    <definedName name="tc_ECh1Ag41">'B3'!$E$65</definedName>
    <definedName name="tc_ECh1Ag42">'B3'!$E$67</definedName>
    <definedName name="tc_ECh1Ag5">'B3'!$E$21</definedName>
    <definedName name="tc_ECh1Ag6">'B3'!$E$22</definedName>
    <definedName name="tc_ECh1Ag7">'B3'!$E$23</definedName>
    <definedName name="tc_ECh1Ag8">'B3'!$E$25</definedName>
    <definedName name="tc_ECh1Ag9">'B3'!$E$26</definedName>
    <definedName name="tc_ECh1L22">'B3'!$F$39</definedName>
    <definedName name="tc_ECh1Ls0">'B3'!$F$14</definedName>
    <definedName name="tc_ECh1Ls1">'B3'!$F$17</definedName>
    <definedName name="tc_ECh1Ls10">'B3'!$F$27</definedName>
    <definedName name="tc_ECh1Ls11">'B3'!$F$28</definedName>
    <definedName name="tc_ECh1Ls12">'B3'!$F$29</definedName>
    <definedName name="tc_ECh1Ls13">'B3'!$F$30</definedName>
    <definedName name="tc_ECh1Ls14">'B3'!$F$31</definedName>
    <definedName name="tc_ECh1Ls15">'B3'!$F$32</definedName>
    <definedName name="tc_ECh1Ls16">'B3'!$F$33</definedName>
    <definedName name="tc_ECh1Ls17">'B3'!$F$34</definedName>
    <definedName name="tc_ECh1Ls18">'B3'!$F$35</definedName>
    <definedName name="tc_ECh1Ls19">'B3'!$F$36</definedName>
    <definedName name="tc_ECh1Ls2">'B3'!$F$18</definedName>
    <definedName name="tc_ECh1Ls20">'B3'!$F$37</definedName>
    <definedName name="tc_ECh1Ls21">'B3'!$F$38</definedName>
    <definedName name="tc_ECh1Ls23">'B3'!$F$40</definedName>
    <definedName name="tc_ECh1Ls24">'B3'!$F$42</definedName>
    <definedName name="tc_ECh1Ls25">'B3'!$F$44</definedName>
    <definedName name="tc_ECh1Ls26">'B3'!$F$45</definedName>
    <definedName name="tc_ECh1Ls27">'B3'!$F$46</definedName>
    <definedName name="tc_ECh1Ls28">'B3'!$F$47</definedName>
    <definedName name="tc_ECh1Ls29">'B3'!$F$48</definedName>
    <definedName name="tc_ECh1Ls3">'B3'!$F$19</definedName>
    <definedName name="tc_ECh1Ls30">'B3'!$F$49</definedName>
    <definedName name="tc_ECh1Ls31">'B3'!$F$51</definedName>
    <definedName name="tc_ECh1Ls32">'B3'!$F$53</definedName>
    <definedName name="tc_ECh1Ls33">'B3'!$F$54</definedName>
    <definedName name="tc_ECh1Ls34">'B3'!$F$55</definedName>
    <definedName name="tc_ECh1Ls35">'B3'!$F$56</definedName>
    <definedName name="tc_ECh1Ls36">'B3'!$F$57</definedName>
    <definedName name="tc_ECh1Ls37">'B3'!$F$58</definedName>
    <definedName name="tc_ECh1Ls38">'B3'!$F$60</definedName>
    <definedName name="tc_ECh1Ls39">'B3'!$F$61</definedName>
    <definedName name="tc_ECh1Ls4">'B3'!$F$20</definedName>
    <definedName name="tc_ECh1Ls40">'B3'!$F$63</definedName>
    <definedName name="tc_ECh1Ls41">'B3'!$F$65</definedName>
    <definedName name="tc_ECh1Ls42">'B3'!$F$67</definedName>
    <definedName name="tc_ECh1Ls5">'B3'!$F$21</definedName>
    <definedName name="tc_ECh1Ls6">'B3'!$F$22</definedName>
    <definedName name="tc_ECh1Ls7">'B3'!$F$23</definedName>
    <definedName name="tc_ECh1Ls8">'B3'!$F$25</definedName>
    <definedName name="tc_ECh1Ls9">'B3'!$F$26</definedName>
    <definedName name="tc_ECh1T0">'B3'!$D$14</definedName>
    <definedName name="tc_ECh1T1">'B3'!$D$17</definedName>
    <definedName name="tc_ECh1T10">'B3'!$D$27</definedName>
    <definedName name="tc_ECh1T11">'B3'!$D$28</definedName>
    <definedName name="tc_ECh1T12">'B3'!$D$29</definedName>
    <definedName name="tc_ECh1T13">'B3'!$D$30</definedName>
    <definedName name="tc_ECh1T14">'B3'!$D$31</definedName>
    <definedName name="tc_ECh1T15">'B3'!$D$32</definedName>
    <definedName name="tc_ECh1T16">'B3'!$D$33</definedName>
    <definedName name="tc_ECh1T17">'B3'!$D$34</definedName>
    <definedName name="tc_ECh1T18">'B3'!$D$35</definedName>
    <definedName name="tc_ECh1T19">'B3'!$D$36</definedName>
    <definedName name="tc_ECh1T2">'B3'!$D$18</definedName>
    <definedName name="tc_ECh1T20">'B3'!$D$37</definedName>
    <definedName name="tc_ECh1T21">'B3'!$D$38</definedName>
    <definedName name="tc_ECh1T22">'B3'!$D$39</definedName>
    <definedName name="tc_ECh1T23">'B3'!$D$40</definedName>
    <definedName name="tc_ECh1T24">'B3'!$D$42</definedName>
    <definedName name="tc_ECh1T25">'B3'!$D$44</definedName>
    <definedName name="tc_ECh1T26">'B3'!$D$45</definedName>
    <definedName name="tc_ECh1T27">'B3'!$D$46</definedName>
    <definedName name="tc_ECh1T28">'B3'!$D$47</definedName>
    <definedName name="tc_ECh1T29">'B3'!$D$48</definedName>
    <definedName name="tc_ECh1T3">'B3'!$D$19</definedName>
    <definedName name="tc_ECh1T30">'B3'!$D$49</definedName>
    <definedName name="tc_ECh1T31">'B3'!$D$51</definedName>
    <definedName name="tc_ECh1T32">'B3'!$D$53</definedName>
    <definedName name="tc_ECh1T33">'B3'!$D$54</definedName>
    <definedName name="tc_ECh1T34">'B3'!$D$55</definedName>
    <definedName name="tc_ECh1T35">'B3'!$D$56</definedName>
    <definedName name="tc_ECh1T36">'B3'!$D$57</definedName>
    <definedName name="tc_ECh1T37">'B3'!$D$58</definedName>
    <definedName name="tc_ECh1T38">'B3'!$D$60</definedName>
    <definedName name="tc_ECh1T39">'B3'!$D$61</definedName>
    <definedName name="tc_ECh1T4">'B3'!$D$20</definedName>
    <definedName name="tc_ECh1T40">'B3'!$D$63</definedName>
    <definedName name="tc_ECh1T41">'B3'!$D$65</definedName>
    <definedName name="tc_ECh1T42">'B3'!$D$67</definedName>
    <definedName name="tc_ECh1T5">'B3'!$D$21</definedName>
    <definedName name="tc_ECh1T6">'B3'!$D$22</definedName>
    <definedName name="tc_ECh1T7">'B3'!$D$23</definedName>
    <definedName name="tc_ECh1T8">'B3'!$D$25</definedName>
    <definedName name="tc_ECh1T9">'B3'!$D$26</definedName>
    <definedName name="tc_EMAILRESP1">A0!$G$37</definedName>
    <definedName name="tc_EMAILRESP2">A0!$G$38</definedName>
    <definedName name="tc_EMAILRESP3">A0!$G$39</definedName>
    <definedName name="tc_EMAILSEM">A0!$G$34</definedName>
    <definedName name="tc_EP10A3">'B2'!$F$51</definedName>
    <definedName name="tc_EP10B3">'B2'!$F$52</definedName>
    <definedName name="tc_EP10T3">'B2'!$F$54</definedName>
    <definedName name="tc_EP11A0">'B2'!$D$56</definedName>
    <definedName name="tc_EP11A3">'B2'!$F$56</definedName>
    <definedName name="tc_EP11B3">'B2'!$F$57</definedName>
    <definedName name="tc_EP11C3">'B2'!$F$58</definedName>
    <definedName name="tc_EP11D3">'B2'!$F$59</definedName>
    <definedName name="tc_EP11E3">'B2'!$F$60</definedName>
    <definedName name="tc_EP11F3">'B2'!$F$61</definedName>
    <definedName name="tc_EP11G3">'B2'!$F$62</definedName>
    <definedName name="tc_EP11H3">'B2'!$F$63</definedName>
    <definedName name="tc_EP11I3">'B2'!$F$64</definedName>
    <definedName name="tc_EP11T3">'B2'!$F$66</definedName>
    <definedName name="tc_EP12T3">'B2'!$F$67</definedName>
    <definedName name="tc_EP13T3">'B2'!$F$68</definedName>
    <definedName name="tc_EP14T3">'B2'!$F$69</definedName>
    <definedName name="tc_EP15A1">'B2'!$D$72</definedName>
    <definedName name="tc_EP15A2">'B2'!$E$72</definedName>
    <definedName name="tc_EP15A3">'B2'!$F$72</definedName>
    <definedName name="tc_EP15B1">'B2'!$D$73</definedName>
    <definedName name="tc_EP15B2">'B2'!$E$73</definedName>
    <definedName name="tc_EP15B3">'B2'!$F$73</definedName>
    <definedName name="tc_EP15T1">'B2'!$D$75</definedName>
    <definedName name="tc_EP15T2">'B2'!$E$75</definedName>
    <definedName name="tc_EP15T3">'B2'!$F$75</definedName>
    <definedName name="tc_EP1A3">'B2'!$F$9</definedName>
    <definedName name="tc_EP1B3">'B2'!$F$10</definedName>
    <definedName name="tc_EP1C1Ag">'B2'!$D$10</definedName>
    <definedName name="tc_EP1D3">'B2'!$F$11</definedName>
    <definedName name="tc_EP1D3Ag">'B2'!$D$11</definedName>
    <definedName name="tc_EP1E3">'B2'!$F$12</definedName>
    <definedName name="tc_EP1E3Ag">'B2'!$D$12</definedName>
    <definedName name="tc_EP1T3">'B2'!$F$14</definedName>
    <definedName name="tc_EP2T1">'B2'!$D$17</definedName>
    <definedName name="tc_EP2T2">'B2'!$E$17</definedName>
    <definedName name="tc_EP2T3">'B2'!$F$17</definedName>
    <definedName name="tc_EP4T1">'B2'!$D$19</definedName>
    <definedName name="tc_EP4T2">'B2'!$E$19</definedName>
    <definedName name="tc_EP4T3">'B2'!$F$19</definedName>
    <definedName name="tc_EP5A1">'B2'!$D$21</definedName>
    <definedName name="tc_EP5A2">'B2'!$E$21</definedName>
    <definedName name="tc_EP5A3">'B2'!$F$21</definedName>
    <definedName name="tc_EP5B3">'B2'!$F$22</definedName>
    <definedName name="tc_EP5T3">'B2'!$F$24</definedName>
    <definedName name="tc_EP6A1">'B2'!$D$27</definedName>
    <definedName name="tc_EP6A2">'B2'!$E$27</definedName>
    <definedName name="tc_EP6A3">'B2'!$F$27</definedName>
    <definedName name="tc_EP6B1">'B2'!$D$28</definedName>
    <definedName name="tc_EP6B2">'B2'!$E$28</definedName>
    <definedName name="tc_EP6B3">'B2'!$F$28</definedName>
    <definedName name="tc_EP6T1">'B2'!$D$30</definedName>
    <definedName name="tc_EP6T2">'B2'!$E$30</definedName>
    <definedName name="tc_EP6T3">'B2'!$F$30</definedName>
    <definedName name="tc_EP8A3">'B2'!$F$34</definedName>
    <definedName name="tc_EP8B3">'B2'!$F$35</definedName>
    <definedName name="tc_EP8C3">'B2'!$F$36</definedName>
    <definedName name="tc_EP8D3">'B2'!$F$37</definedName>
    <definedName name="tc_EP8E3">'B2'!$F$38</definedName>
    <definedName name="tc_EP8F3">'B2'!$F$39</definedName>
    <definedName name="tc_EP8G3">'B2'!$F$40</definedName>
    <definedName name="tc_EP8T3">'B2'!$F$42</definedName>
    <definedName name="tc_EP9A3">'B2'!$F$44</definedName>
    <definedName name="tc_EP9B3">'B2'!$F$45</definedName>
    <definedName name="tc_EP9C3">'B2'!$F$46</definedName>
    <definedName name="tc_EP9D3">'B2'!$F$47</definedName>
    <definedName name="tc_EP9T3">'B2'!$F$49</definedName>
    <definedName name="tc_EPr1Ag0">'B4'!$E$12</definedName>
    <definedName name="tc_EPr1Ag1">'B4'!$E$15</definedName>
    <definedName name="tc_EPr1Ag10">'B4'!$E$24</definedName>
    <definedName name="tc_EPr1Ag11">'B4'!$E$25</definedName>
    <definedName name="tc_EPr1Ag12">'B4'!$E$26</definedName>
    <definedName name="tc_EPr1Ag13">'B4'!$E$27</definedName>
    <definedName name="tc_EPr1Ag14">'B4'!$E$28</definedName>
    <definedName name="tc_EPr1Ag15">'B4'!$E$29</definedName>
    <definedName name="tc_EPr1Ag16">'B4'!$E$30</definedName>
    <definedName name="tc_EPr1Ag17">'B4'!$E$31</definedName>
    <definedName name="tc_EPr1Ag18">'B4'!$E$32</definedName>
    <definedName name="tc_EPr1Ag19">'B4'!$E$33</definedName>
    <definedName name="tc_EPr1Ag2">'B4'!$E$16</definedName>
    <definedName name="tc_EPr1Ag20">'B4'!$E$34</definedName>
    <definedName name="tc_EPr1Ag21">'B4'!$E$35</definedName>
    <definedName name="tc_EPr1Ag22">'B4'!$E$36</definedName>
    <definedName name="tc_EPr1Ag23">'B4'!$E$37</definedName>
    <definedName name="tc_EPr1Ag24">'B4'!$E$38</definedName>
    <definedName name="tc_EPr1Ag25">'B4'!$E$39</definedName>
    <definedName name="tc_EPr1Ag26">'B4'!$E$41</definedName>
    <definedName name="tc_EPr1Ag27">'B4'!$E$43</definedName>
    <definedName name="tc_EPr1Ag28">'B4'!$E$44</definedName>
    <definedName name="tc_EPr1Ag29">'B4'!$E$45</definedName>
    <definedName name="tc_EPr1Ag3">'B4'!$E$17</definedName>
    <definedName name="tc_EPr1Ag30">'B4'!$E$46</definedName>
    <definedName name="tc_EPr1Ag31">'B4'!$E$47</definedName>
    <definedName name="tc_EPr1Ag32">'B4'!$E$49</definedName>
    <definedName name="tc_EPr1Ag33">'B4'!$E$51</definedName>
    <definedName name="tc_EPr1Ag34">'B4'!$E$53</definedName>
    <definedName name="tc_EPr1Ag35">'B4'!$E$54</definedName>
    <definedName name="tc_EPr1Ag36">'B4'!$E$55</definedName>
    <definedName name="tc_EPr1Ag37">'B4'!$E$56</definedName>
    <definedName name="tc_EPr1Ag38">'B4'!$E$57</definedName>
    <definedName name="tc_EPr1Ag39">'B4'!$E$59</definedName>
    <definedName name="tc_EPr1Ag4">'B4'!$E$18</definedName>
    <definedName name="tc_EPr1Ag40">'B4'!$E$62</definedName>
    <definedName name="tc_EPr1Ag41">'B4'!$E$65</definedName>
    <definedName name="tc_EPr1Ag42">'B4'!$E$67</definedName>
    <definedName name="tc_EPr1Ag5">'B4'!$E$19</definedName>
    <definedName name="tc_EPr1Ag6">'B4'!$E$20</definedName>
    <definedName name="tc_EPr1Ag7">'B4'!$E$21</definedName>
    <definedName name="tc_EPr1Ag8">'B4'!$E$22</definedName>
    <definedName name="tc_EPr1Ag9">'B4'!$E$23</definedName>
    <definedName name="tc_EPr1Ls0">'B4'!$F$12</definedName>
    <definedName name="tc_EPr1Ls1">'B4'!$F$15</definedName>
    <definedName name="tc_EPr1Ls10">'B4'!$F$24</definedName>
    <definedName name="tc_EPr1Ls11">'B4'!$F$25</definedName>
    <definedName name="tc_EPr1Ls12">'B4'!$F$26</definedName>
    <definedName name="tc_EPr1Ls13">'B4'!$F$27</definedName>
    <definedName name="tc_EPr1Ls14">'B4'!$F$28</definedName>
    <definedName name="tc_EPr1Ls15">'B4'!$F$29</definedName>
    <definedName name="tc_EPr1Ls16">'B4'!$F$30</definedName>
    <definedName name="tc_EPr1Ls17">'B4'!$F$31</definedName>
    <definedName name="tc_EPr1Ls18">'B4'!$F$32</definedName>
    <definedName name="tc_EPr1Ls19">'B4'!$F$33</definedName>
    <definedName name="tc_EPr1Ls2">'B4'!$F$16</definedName>
    <definedName name="tc_EPr1Ls20">'B4'!$F$34</definedName>
    <definedName name="tc_EPr1Ls21">'B4'!$F$35</definedName>
    <definedName name="tc_EPr1Ls22">'B4'!$F$36</definedName>
    <definedName name="tc_EPr1Ls23">'B4'!$F$37</definedName>
    <definedName name="tc_EPr1Ls24">'B4'!$F$38</definedName>
    <definedName name="tc_EPr1Ls25">'B4'!$F$39</definedName>
    <definedName name="tc_EPr1Ls26">'B4'!$F$41</definedName>
    <definedName name="tc_EPr1Ls27">'B4'!$F$43</definedName>
    <definedName name="tc_EPr1Ls28">'B4'!$F$44</definedName>
    <definedName name="tc_EPr1Ls29">'B4'!$F$45</definedName>
    <definedName name="tc_EPr1Ls3">'B4'!$F$17</definedName>
    <definedName name="tc_EPr1Ls30">'B4'!$F$46</definedName>
    <definedName name="tc_EPr1Ls31">'B4'!$F$47</definedName>
    <definedName name="tc_EPr1Ls32">'B4'!$F$49</definedName>
    <definedName name="tc_EPr1Ls33">'B4'!$F$51</definedName>
    <definedName name="tc_EPr1Ls34">'B4'!$F$53</definedName>
    <definedName name="tc_EPr1Ls35">'B4'!$F$54</definedName>
    <definedName name="tc_EPr1Ls36">'B4'!$F$55</definedName>
    <definedName name="tc_EPr1Ls37">'B4'!$F$56</definedName>
    <definedName name="tc_EPr1Ls38">'B4'!$F$57</definedName>
    <definedName name="tc_EPr1Ls39">'B4'!$F$59</definedName>
    <definedName name="tc_EPr1Ls4">'B4'!$F$18</definedName>
    <definedName name="tc_EPr1Ls40">'B4'!$F$62</definedName>
    <definedName name="tc_EPr1Ls41">'B4'!$F$65</definedName>
    <definedName name="tc_EPr1Ls42">'B4'!$F$67</definedName>
    <definedName name="tc_EPr1Ls5">'B4'!$F$19</definedName>
    <definedName name="tc_EPr1Ls6">'B4'!$F$20</definedName>
    <definedName name="tc_EPr1Ls7">'B4'!$F$21</definedName>
    <definedName name="tc_EPr1Ls8">'B4'!$F$22</definedName>
    <definedName name="tc_EPr1Ls9">'B4'!$F$23</definedName>
    <definedName name="tc_EPr1T0">'B4'!$D$12</definedName>
    <definedName name="tc_EPr1T1">'B4'!$D$15</definedName>
    <definedName name="tc_EPr1T10">'B4'!$D$24</definedName>
    <definedName name="tc_EPr1T11">'B4'!$D$25</definedName>
    <definedName name="tc_EPr1T12">'B4'!$D$26</definedName>
    <definedName name="tc_EPr1T13">'B4'!$D$27</definedName>
    <definedName name="tc_EPr1T14">'B4'!$D$28</definedName>
    <definedName name="tc_EPr1T15">'B4'!$D$29</definedName>
    <definedName name="tc_EPr1T16">'B4'!$D$30</definedName>
    <definedName name="tc_EPr1T17">'B4'!$D$31</definedName>
    <definedName name="tc_EPr1T18">'B4'!$D$32</definedName>
    <definedName name="tc_EPr1T19">'B4'!$D$33</definedName>
    <definedName name="tc_EPr1T2">'B4'!$D$16</definedName>
    <definedName name="tc_EPr1T20">'B4'!$D$34</definedName>
    <definedName name="tc_EPr1T21">'B4'!$D$35</definedName>
    <definedName name="tc_EPr1T22">'B4'!$D$36</definedName>
    <definedName name="tc_EPr1T23">'B4'!$D$37</definedName>
    <definedName name="tc_EPr1T24">'B4'!$D$38</definedName>
    <definedName name="tc_EPr1T25">'B4'!$D$39</definedName>
    <definedName name="tc_EPr1T26">'B4'!$D$41</definedName>
    <definedName name="tc_EPr1T27">'B4'!$D$43</definedName>
    <definedName name="tc_EPr1T28">'B4'!$D$44</definedName>
    <definedName name="tc_EPr1T29">'B4'!$D$45</definedName>
    <definedName name="tc_EPr1T3">'B4'!$D$17</definedName>
    <definedName name="tc_EPr1T30">'B4'!$D$46</definedName>
    <definedName name="tc_EPr1T31">'B4'!$D$47</definedName>
    <definedName name="tc_EPr1T32">'B4'!$D$49</definedName>
    <definedName name="tc_EPr1T33">'B4'!$D$51</definedName>
    <definedName name="tc_EPr1T34">'B4'!$D$53</definedName>
    <definedName name="tc_EPr1T35">'B4'!$D$54</definedName>
    <definedName name="tc_EPr1T36">'B4'!$D$55</definedName>
    <definedName name="tc_EPr1T37">'B4'!$D$56</definedName>
    <definedName name="tc_EPr1T38">'B4'!$D$57</definedName>
    <definedName name="tc_EPr1T39">'B4'!$D$59</definedName>
    <definedName name="tc_EPr1T4">'B4'!$D$18</definedName>
    <definedName name="tc_EPr1T40">'B4'!$D$62</definedName>
    <definedName name="tc_EPr1T41">'B4'!$D$65</definedName>
    <definedName name="tc_EPr1T42">'B4'!$D$67</definedName>
    <definedName name="tc_EPr1T5">'B4'!$D$19</definedName>
    <definedName name="tc_EPr1T6">'B4'!$D$20</definedName>
    <definedName name="tc_EPr1T7">'B4'!$D$21</definedName>
    <definedName name="tc_EPr1T8">'B4'!$D$22</definedName>
    <definedName name="tc_EPr1T9">'B4'!$D$23</definedName>
    <definedName name="tc_ESE10T11">autofi!$F$51</definedName>
    <definedName name="tc_ESE10T11Ag">autofi!$J$51</definedName>
    <definedName name="tc_ESE11T11">autofi!$F$52</definedName>
    <definedName name="tc_ESE11T11Ag">autofi!$J$52</definedName>
    <definedName name="tc_ESE12T11">autofi!$F$54</definedName>
    <definedName name="tc_ESE12T11Ag">autofi!$J$54</definedName>
    <definedName name="tc_ESE3T11">autofi!$F$38</definedName>
    <definedName name="tc_ESE3T11Ag">autofi!$J$38</definedName>
    <definedName name="tc_ESE4T1">autofi!$F$40</definedName>
    <definedName name="tc_ESE4T1Ag">autofi!$J$40</definedName>
    <definedName name="tc_ESE4T2">autofi!$G$40</definedName>
    <definedName name="tc_ESE4T2Ag">autofi!$K$40</definedName>
    <definedName name="tc_ESE5T11">autofi!$F$42</definedName>
    <definedName name="tc_ESE5T11Ag">autofi!$J$42</definedName>
    <definedName name="tc_ESE5T21">autofi!$G$42</definedName>
    <definedName name="tc_ESE5T21Ag">autofi!$K$42</definedName>
    <definedName name="tc_ESE6T1">autofi!$F$44</definedName>
    <definedName name="tc_ESE6T1Ag">autofi!$J$44</definedName>
    <definedName name="tc_ESE7T11">autofi!$F$47</definedName>
    <definedName name="tc_ESE7T11Ag">autofi!$J$47</definedName>
    <definedName name="tc_ESE7T21">autofi!$G$47</definedName>
    <definedName name="tc_ESE7T21Ag">autofi!$K$47</definedName>
    <definedName name="tc_ESE8T11">autofi!$F$49</definedName>
    <definedName name="tc_ESE8T11Ag">autofi!$J$49</definedName>
    <definedName name="tc_ESE9T11">autofi!$F$50</definedName>
    <definedName name="tc_ESE9T11Ag">autofi!$J$50</definedName>
    <definedName name="tc_ESF10T2">structure!$G$45</definedName>
    <definedName name="tc_ESF11T2">structure!$G$48</definedName>
    <definedName name="tc_ESF12T2">structure!$G$50</definedName>
    <definedName name="tc_ESF13T2">structure!$G$53</definedName>
    <definedName name="tc_ESF14T2">structure!$G$56</definedName>
    <definedName name="tc_ESF1A1">structure!$F$9</definedName>
    <definedName name="tc_ESF1B1">structure!$F$10</definedName>
    <definedName name="tc_ESF1C1">structure!$F$11</definedName>
    <definedName name="tc_ESF1T2">structure!$G$8</definedName>
    <definedName name="tc_ESF2A1">structure!$F$14</definedName>
    <definedName name="tc_ESF2C1">structure!$F$15</definedName>
    <definedName name="tc_ESF2D1">structure!$F$16</definedName>
    <definedName name="tc_ESF2E1">structure!$F$17</definedName>
    <definedName name="tc_ESF2F1">structure!$F$18</definedName>
    <definedName name="tc_ESF2T2">structure!$G$13</definedName>
    <definedName name="tc_ESF3A0">structure!$C$22</definedName>
    <definedName name="tc_ESF3T2">structure!$G$21</definedName>
    <definedName name="tc_ESF4T2">structure!$G$24</definedName>
    <definedName name="tc_ESF5A1">structure!$F$27</definedName>
    <definedName name="tc_ESF5B1">structure!$F$28</definedName>
    <definedName name="tc_ESF5C1">structure!$F$29</definedName>
    <definedName name="tc_ESF5D1">structure!$F$30</definedName>
    <definedName name="tc_ESF5E1">structure!$F$31</definedName>
    <definedName name="tc_ESF5T2">structure!$G$26</definedName>
    <definedName name="tc_ESF6T2">structure!$G$33</definedName>
    <definedName name="tc_ESF7T2">structure!$G$36</definedName>
    <definedName name="tc_ESF8T2">structure!$G$39</definedName>
    <definedName name="tc_ESF9T2">structure!$G$42</definedName>
    <definedName name="tc_FAXSEM">A0!$G$33</definedName>
    <definedName name="tc_NOMSEM">A0!$D$13</definedName>
    <definedName name="tc_Q10A1">'A4'!$F$8</definedName>
    <definedName name="tc_Q10B1">'A4'!$F$11</definedName>
    <definedName name="tc_Q10O10">'B10'!$M$14</definedName>
    <definedName name="tc_Q10O11">'B10'!$N$14</definedName>
    <definedName name="tc_Q10O4">'B10'!$G$14</definedName>
    <definedName name="tc_Q10O5">'B10'!$H$14</definedName>
    <definedName name="tc_Q10O6">'B10'!$I$14</definedName>
    <definedName name="tc_Q10O7">'B10'!$J$14</definedName>
    <definedName name="tc_Q10O8">'B10'!$K$14</definedName>
    <definedName name="tc_Q10O9">'B10'!$L$14</definedName>
    <definedName name="tc_Q11A1">'A4'!$H$18</definedName>
    <definedName name="tc_Q11B1">'A4'!$F$20</definedName>
    <definedName name="tc_Q11D1">'A4'!$F$25</definedName>
    <definedName name="tc_Q11D2">'A4'!$H$25</definedName>
    <definedName name="tc_Q11E1">'A4'!$F$26</definedName>
    <definedName name="tc_Q11E2">'A4'!$H$26</definedName>
    <definedName name="tc_Q11F1">'A4'!$F$27</definedName>
    <definedName name="tc_Q11F2">'A4'!$H$27</definedName>
    <definedName name="tc_Q12A1">'A4'!$D$38</definedName>
    <definedName name="tc_Q12A5">'A4'!$E$38</definedName>
    <definedName name="tc_Q12B1">'A4'!$D$39</definedName>
    <definedName name="tc_Q12B5">'A4'!$E$39</definedName>
    <definedName name="tc_Q12C1B">'A4'!$G$42</definedName>
    <definedName name="tc_Q12D1B">'A4'!$G$43</definedName>
    <definedName name="tc_Q12E1">'A4'!$G$44</definedName>
    <definedName name="tc_Q15A1">'A5'!$C$12</definedName>
    <definedName name="tc_Q15A2">'A5'!$E$12</definedName>
    <definedName name="tc_Q15A3">'A5'!$F$12</definedName>
    <definedName name="tc_Q15A4">'A5'!$H$12</definedName>
    <definedName name="tc_Q15B1">'A5'!$C$13</definedName>
    <definedName name="tc_Q15B2">'A5'!$E$13</definedName>
    <definedName name="tc_Q15B3">'A5'!$F$13</definedName>
    <definedName name="tc_Q15B4">'A5'!$H$13</definedName>
    <definedName name="tc_Q15C1">'A5'!$C$14</definedName>
    <definedName name="tc_Q15C2">'A5'!$E$14</definedName>
    <definedName name="tc_Q15C3">'A5'!$F$14</definedName>
    <definedName name="tc_Q15C4">'A5'!$H$14</definedName>
    <definedName name="tc_Q15D1">'A5'!$C$16</definedName>
    <definedName name="tc_Q15D2">'A5'!$E$16</definedName>
    <definedName name="tc_Q15D3">'A5'!$F$16</definedName>
    <definedName name="tc_Q15D4">'A5'!$H$16</definedName>
    <definedName name="tc_Q15E1">'A5'!$C$18</definedName>
    <definedName name="tc_Q15E2">'A5'!$E$18</definedName>
    <definedName name="tc_Q15E3">'A5'!$F$18</definedName>
    <definedName name="tc_Q15E4">'A5'!$H$18</definedName>
    <definedName name="tc_Q15F1">'A5'!$C$19</definedName>
    <definedName name="tc_Q15F2">'A5'!$E$19</definedName>
    <definedName name="tc_Q15F3">'A5'!$F$19</definedName>
    <definedName name="tc_Q15F4">'A5'!$H$19</definedName>
    <definedName name="tc_Q16A1">'A5'!$C$31</definedName>
    <definedName name="tc_Q16A2">'A5'!$D$31</definedName>
    <definedName name="tc_Q16B2">'A5'!$D$33</definedName>
    <definedName name="tc_Q16C2">'A5'!$D$34</definedName>
    <definedName name="tc_Q16D1">'A5'!$C$36</definedName>
    <definedName name="tc_Q16D2">'A5'!$D$36</definedName>
    <definedName name="tc_Q16E1">'A5'!$C$38</definedName>
    <definedName name="tc_Q16E2">'A5'!$D$38</definedName>
    <definedName name="tc_Q16F1">'A5'!$C$39</definedName>
    <definedName name="tc_Q16F2">'A5'!$D$39</definedName>
    <definedName name="tc_Q16K1">'A5'!$G$44</definedName>
    <definedName name="tc_Q16L1">'A5'!$G$45</definedName>
    <definedName name="tc_Q16P1">'A5'!$C$32</definedName>
    <definedName name="tc_Q1A1">'A1'!$E$11</definedName>
    <definedName name="tc_Q1A2">'A1'!$F$11</definedName>
    <definedName name="tc_Q1A4">'A1'!$J$13</definedName>
    <definedName name="tc_Q1AAA1">'A1'!$D$72</definedName>
    <definedName name="tc_Q1AAA21">'A1'!$E$72</definedName>
    <definedName name="tc_Q1AAA22">'A1'!$F$72</definedName>
    <definedName name="tc_Q1AAA3">'A1'!$G$72</definedName>
    <definedName name="tc_Q1AB1">'A1'!$D$74</definedName>
    <definedName name="tc_Q1AB21">'A1'!$E$74</definedName>
    <definedName name="tc_Q1AB22">'A1'!$F$74</definedName>
    <definedName name="tc_Q1AB3">'A1'!$G$74</definedName>
    <definedName name="tc_Q1AC1">'A1'!$E$60</definedName>
    <definedName name="tc_Q1AC2">'A1'!$F$60</definedName>
    <definedName name="tc_Q1AD1">'A1'!$E$59</definedName>
    <definedName name="tc_Q1AE1">'A1'!$E$58</definedName>
    <definedName name="tc_Q1AE2">'A1'!$H$58</definedName>
    <definedName name="tc_Q1AF11">'A1'!$J$59</definedName>
    <definedName name="tc_Q1B1">'A1'!$E$12</definedName>
    <definedName name="tc_Q1B2">'A1'!$F$12</definedName>
    <definedName name="tc_Q1B4">'A1'!$J$14</definedName>
    <definedName name="tc_Q1C1">'A1'!$E$13</definedName>
    <definedName name="tc_Q1C2">'A1'!$F$13</definedName>
    <definedName name="tc_Q1C4">'A1'!$J$15</definedName>
    <definedName name="tc_Q1D1">'A1'!$E$14</definedName>
    <definedName name="tc_Q1D2">'A1'!$F$14</definedName>
    <definedName name="tc_Q1D4">'A1'!$J$16</definedName>
    <definedName name="tc_Q1E1">'A1'!$E$16</definedName>
    <definedName name="tc_Q1E2">'A1'!$F$16</definedName>
    <definedName name="tc_Q1E4">'A1'!$J$17</definedName>
    <definedName name="tc_Q1F1">'A1'!$E$18</definedName>
    <definedName name="tc_Q1F4">'A1'!$J$18</definedName>
    <definedName name="tc_Q1G1">'A1'!$E$19</definedName>
    <definedName name="tc_Q1G4">'A1'!$J$19</definedName>
    <definedName name="tc_Q1H1">'A1'!$E$21</definedName>
    <definedName name="tc_Q1H2">'A1'!$F$21</definedName>
    <definedName name="tc_Q1H4">'A1'!$J$21</definedName>
    <definedName name="tc_Q1I1">'A1'!$E$23</definedName>
    <definedName name="tc_Q1J1">'A1'!$E$29</definedName>
    <definedName name="tc_Q1J2">'A1'!$F$29</definedName>
    <definedName name="tc_Q1J3">'A1'!$H$29</definedName>
    <definedName name="tc_Q1J4">'A1'!$J$29</definedName>
    <definedName name="tc_Q1KA0">'A1'!$D$30</definedName>
    <definedName name="tc_Q1KA1">'A1'!$E$30</definedName>
    <definedName name="tc_Q1KA2">'A1'!$F$30</definedName>
    <definedName name="tc_Q1KA3">'A1'!$H$30</definedName>
    <definedName name="tc_Q1KA4">'A1'!$J$30</definedName>
    <definedName name="tc_Q1KB1">'A1'!$E$31</definedName>
    <definedName name="tc_Q1KB2">'A1'!$F$31</definedName>
    <definedName name="tc_Q1KB3">'A1'!$H$31</definedName>
    <definedName name="tc_Q1KB4">'A1'!$J$31</definedName>
    <definedName name="tc_Q1L1">'A1'!$E$33</definedName>
    <definedName name="tc_Q1L2">'A1'!$F$33</definedName>
    <definedName name="tc_Q1L3">'A1'!$H$33</definedName>
    <definedName name="tc_Q1L4">'A1'!$J$33</definedName>
    <definedName name="tc_Q1M1">'A1'!$E$35</definedName>
    <definedName name="tc_Q1M2">'A1'!$F$35</definedName>
    <definedName name="tc_Q1M3">'A1'!$H$35</definedName>
    <definedName name="tc_Q1M4">'A1'!$J$35</definedName>
    <definedName name="tc_Q1N1">'A1'!$E$37</definedName>
    <definedName name="tc_Q1N3">'A1'!$H$37</definedName>
    <definedName name="tc_Q1N4">'A1'!$J$37</definedName>
    <definedName name="tc_Q1O1">'A1'!$E$41</definedName>
    <definedName name="tc_Q1O2">'A1'!$F$41</definedName>
    <definedName name="tc_Q1OA1">'A1'!$E$43</definedName>
    <definedName name="tc_Q1OMA1">A1OM!$E$8</definedName>
    <definedName name="tc_Q1OMA2">A1OM!$F$8</definedName>
    <definedName name="tc_Q1OMA3">A1OM!$H$8</definedName>
    <definedName name="tc_Q1OMA4">A1OM!$I$8</definedName>
    <definedName name="tc_Q1OMA5">A1OM!$J$8</definedName>
    <definedName name="tc_Q1OMA6">A1OM!$K$8</definedName>
    <definedName name="tc_Q1OMA7">A1OM!$L$8</definedName>
    <definedName name="tc_Q1OMA8">A1OM!$N$8</definedName>
    <definedName name="tc_Q1OMA9">A1OM!$O$8</definedName>
    <definedName name="tc_Q1OMAA1p">A1OM!$C$59</definedName>
    <definedName name="tc_Q1OMAA2p">A1OM!$D$59</definedName>
    <definedName name="tc_Q1OMAA3p">A1OM!$E$59</definedName>
    <definedName name="tc_Q1OMAA4p">A1OM!$F$59</definedName>
    <definedName name="tc_Q1OMAB1p">A1OM!$C$60</definedName>
    <definedName name="tc_Q1OMAB2p">A1OM!$D$60</definedName>
    <definedName name="tc_Q1OMAB3p">A1OM!$E$60</definedName>
    <definedName name="tc_Q1OMAB4p">A1OM!$F$60</definedName>
    <definedName name="tc_Q1OMAC1p">A1OM!$C$61</definedName>
    <definedName name="tc_Q1OMAC2p">A1OM!$D$61</definedName>
    <definedName name="tc_Q1OMAC3p">A1OM!$E$61</definedName>
    <definedName name="tc_Q1OMAC4p">A1OM!$F$61</definedName>
    <definedName name="tc_Q1OMACp">A1OM!$F$61</definedName>
    <definedName name="tc_Q1OMAD1p">A1OM!$C$65</definedName>
    <definedName name="tc_Q1OMAD2p">A1OM!$D$65</definedName>
    <definedName name="tc_Q1OMAD3p">A1OM!$E$65</definedName>
    <definedName name="tc_Q1OMAD4p">A1OM!$F$65</definedName>
    <definedName name="tc_Q1OMAE1p">A1OM!$C$66</definedName>
    <definedName name="tc_Q1OMAE2p">A1OM!$D$66</definedName>
    <definedName name="tc_Q1OMAE3p">A1OM!$E$66</definedName>
    <definedName name="tc_Q1OMAE4p">A1OM!$F$66</definedName>
    <definedName name="tc_Q1OMAF1p">A1OM!$C$67</definedName>
    <definedName name="tc_Q1OMAF2p">A1OM!$D$67</definedName>
    <definedName name="tc_Q1OMAF3p">A1OM!$E$67</definedName>
    <definedName name="tc_Q1OMAF4p">A1OM!$F$67</definedName>
    <definedName name="tc_Q1OMB1">A1OM!$E$9</definedName>
    <definedName name="tc_Q1OMB2">A1OM!$F$9</definedName>
    <definedName name="tc_Q1OMB3">A1OM!$H$9</definedName>
    <definedName name="tc_Q1OMB4">A1OM!$I$9</definedName>
    <definedName name="tc_Q1OMB5">A1OM!$J$9</definedName>
    <definedName name="tc_Q1OMB6">A1OM!$K$9</definedName>
    <definedName name="tc_Q1OMB7">A1OM!$L$9</definedName>
    <definedName name="tc_Q1OMB8">A1OM!$N$9</definedName>
    <definedName name="tc_Q1OMB9">A1OM!$O$9</definedName>
    <definedName name="tc_Q1OMC1">A1OM!$E$12</definedName>
    <definedName name="tc_Q1OMD1">A1OM!$E$13</definedName>
    <definedName name="tc_Q1OME1">A1OM!$E$15</definedName>
    <definedName name="tc_Q1OMF1">A1OM!$E$17</definedName>
    <definedName name="tc_Q1OMG1">A1OM!$E$21</definedName>
    <definedName name="tc_Q1OMG2">A1OM!$F$21</definedName>
    <definedName name="tc_Q1OMG3">A1OM!$H$21</definedName>
    <definedName name="tc_Q1OMG4">A1OM!$I$21</definedName>
    <definedName name="tc_Q1OMH1">A1OM!$E$22</definedName>
    <definedName name="tc_Q1OMH2">A1OM!$F$22</definedName>
    <definedName name="tc_Q1OMH3">A1OM!$H$22</definedName>
    <definedName name="tc_Q1OMH4">A1OM!$I$22</definedName>
    <definedName name="tc_Q1OMI1">A1OM!$E$25</definedName>
    <definedName name="tc_Q1OMI3">A1OM!$H$25</definedName>
    <definedName name="tc_Q1OMI4">A1OM!$I$25</definedName>
    <definedName name="tc_Q1OMJ1">A1OM!$E$27</definedName>
    <definedName name="tc_Q1OMJ3">A1OM!$H$27</definedName>
    <definedName name="tc_Q1OMJ4">A1OM!$I$27</definedName>
    <definedName name="tc_Q1OMK1">A1OM!$E$36</definedName>
    <definedName name="tc_Q1OML1">A1OM!$E$37</definedName>
    <definedName name="tc_Q1OMM1">A1OM!$E$38</definedName>
    <definedName name="tc_Q1OMN1">A1OM!$E$40</definedName>
    <definedName name="tc_Q1OMO1">A1OM!$E$41</definedName>
    <definedName name="tc_Q1OMP1">A1OM!$E$42</definedName>
    <definedName name="tc_Q1OMQ1">A1OM!$E$44</definedName>
    <definedName name="tc_Q1OMR1">A1OM!$E$45</definedName>
    <definedName name="tc_Q1OMS1">A1OM!$F$74</definedName>
    <definedName name="tc_Q1OMT1">A1OM!$G$51</definedName>
    <definedName name="tc_Q1OMT2">A1OM!$H$51</definedName>
    <definedName name="tc_Q1OMT3">A1OM!$I$51</definedName>
    <definedName name="tc_Q1OMT4">A1OM!$J$51</definedName>
    <definedName name="tc_Q1OMT5">A1OM!$K$51</definedName>
    <definedName name="tc_Q1OMT6">A1OM!$L$51</definedName>
    <definedName name="tc_Q1P1">'A1'!$E$45</definedName>
    <definedName name="tc_Q1P2">'A1'!$F$45</definedName>
    <definedName name="tc_Q1Q1">'A1'!$E$48</definedName>
    <definedName name="tc_Q1R1">'A1'!$E$49</definedName>
    <definedName name="tc_Q1S1">'A1'!$E$50</definedName>
    <definedName name="tc_Q1T1">'A1'!$E$51</definedName>
    <definedName name="tc_Q1V1">'A1'!$E$52</definedName>
    <definedName name="tc_Q1VA">'A1'!$D$52</definedName>
    <definedName name="tc_Q1W1">'A1'!$E$55</definedName>
    <definedName name="tc_Q1W2">'A1'!$F$55</definedName>
    <definedName name="tc_Q1W3">'A1'!$H$55</definedName>
    <definedName name="tc_Q1XA1">'A1'!$D$68</definedName>
    <definedName name="tc_Q1XA21">'A1'!$E$68</definedName>
    <definedName name="tc_Q1XA22">'A1'!$F$68</definedName>
    <definedName name="tc_Q1XA3">'A1'!$G$68</definedName>
    <definedName name="tc_Q1XB1">'A1'!$D$69</definedName>
    <definedName name="tc_Q1XB21">'A1'!$E$69</definedName>
    <definedName name="tc_Q1XB22">'A1'!$F$69</definedName>
    <definedName name="tc_Q1XB3">'A1'!$G$69</definedName>
    <definedName name="tc_Q1XC1">'A1'!$D$70</definedName>
    <definedName name="tc_Q1XC21">'A1'!$E$70</definedName>
    <definedName name="tc_Q1XC22">'A1'!$F$70</definedName>
    <definedName name="tc_Q1XC3">'A1'!$G$70</definedName>
    <definedName name="tc_Q1XD1">'A1'!$D$71</definedName>
    <definedName name="tc_Q1XD21">'A1'!$E$71</definedName>
    <definedName name="tc_Q1XD22">'A1'!$F$71</definedName>
    <definedName name="tc_Q1XD3">'A1'!$G$71</definedName>
    <definedName name="tc_Q2C1">'A2'!$E$11</definedName>
    <definedName name="tc_Q2C2">'A2'!$F$11</definedName>
    <definedName name="tc_Q3A1">'A2'!$I$31</definedName>
    <definedName name="tc_Q3B1">'A2'!$I$32</definedName>
    <definedName name="tc_Q3C1">'A2'!$I$33</definedName>
    <definedName name="tc_Q3D1">'A2'!$I$34</definedName>
    <definedName name="tc_Q3E1">'A2'!$I$35</definedName>
    <definedName name="tc_Q3F1">'A2'!$I$36</definedName>
    <definedName name="tc_Q3G1">'A2'!$I$37</definedName>
    <definedName name="tc_Q3H1">'A2'!$I$38</definedName>
    <definedName name="tc_Q3I1">'A2'!$I$39</definedName>
    <definedName name="tc_Q3J1">'A2'!$I$40</definedName>
    <definedName name="tc_Q3K1">'A2'!$I$42</definedName>
    <definedName name="tc_Q3M1">'A2'!$I$45</definedName>
    <definedName name="tc_Q3N1">'A2'!$I$43</definedName>
    <definedName name="tc_Q3O1">'A2'!$D$33</definedName>
    <definedName name="tc_Q3P1">'A2'!$D$34</definedName>
    <definedName name="tc_Q3Q1">'A2'!$D$35</definedName>
    <definedName name="tc_Q3R1">'A2'!$D$36</definedName>
    <definedName name="tc_Q3S1">'A2'!$D$38</definedName>
    <definedName name="tc_Q3T1">'A2'!$D$40</definedName>
    <definedName name="tc_Q3U1">'A2'!$I$41</definedName>
    <definedName name="tc_Q3V1">'A2'!$D$37</definedName>
    <definedName name="tc_Q4A1">'A2'!$C$57</definedName>
    <definedName name="tc_Q4A2">'A2'!$D$57</definedName>
    <definedName name="tc_Q4A3">'A2'!$E$57</definedName>
    <definedName name="tc_Q4A4">'A2'!$F$57</definedName>
    <definedName name="tc_Q4A5">'A2'!$G$57</definedName>
    <definedName name="tc_Q4A6">'A2'!$H$57</definedName>
    <definedName name="tc_Q4AA">'A2'!$B$57</definedName>
    <definedName name="tc_Q4B1">'A2'!$C$58</definedName>
    <definedName name="tc_Q4B2">'A2'!$D$58</definedName>
    <definedName name="tc_Q4B3">'A2'!$E$58</definedName>
    <definedName name="tc_Q4B4">'A2'!$F$58</definedName>
    <definedName name="tc_Q4B5">'A2'!$G$58</definedName>
    <definedName name="tc_Q4B6">'A2'!$H$58</definedName>
    <definedName name="tc_Q4BA">'A2'!$B$58</definedName>
    <definedName name="tc_Q4C1">'A2'!$C$59</definedName>
    <definedName name="tc_Q4C2">'A2'!$D$59</definedName>
    <definedName name="tc_Q4C3">'A2'!$E$59</definedName>
    <definedName name="tc_Q4C4">'A2'!$F$59</definedName>
    <definedName name="tc_Q4C5">'A2'!$G$59</definedName>
    <definedName name="tc_Q4C6">'A2'!$H$59</definedName>
    <definedName name="tc_Q4CA">'A2'!$B$59</definedName>
    <definedName name="tc_Q4D1">'A2'!$F$65</definedName>
    <definedName name="tc_Q4D2">'A2'!$G$65</definedName>
    <definedName name="tc_Q4E1">'A2'!$F$66</definedName>
    <definedName name="tc_Q4E2">'A2'!$G$66</definedName>
    <definedName name="tc_Q4F1">'A2'!$F$67</definedName>
    <definedName name="tc_Q4F2">'A2'!$G$67</definedName>
    <definedName name="tc_Q5A1">'A3'!$F$13</definedName>
    <definedName name="tc_Q5A3">'A3'!$G$13</definedName>
    <definedName name="tc_Q5A4">'A3'!$H$13</definedName>
    <definedName name="tc_Q5B1">'A3'!$F$14</definedName>
    <definedName name="tc_Q5B3">'A3'!$G$14</definedName>
    <definedName name="tc_Q5B4">'A3'!$H$14</definedName>
    <definedName name="tc_Q5D1">'A3'!$F$9</definedName>
    <definedName name="tc_Q5D3">'A3'!$G$9</definedName>
    <definedName name="tc_Q5E1">'A3'!$F$10</definedName>
    <definedName name="tc_Q5E3">'A3'!$G$10</definedName>
    <definedName name="tc_Q5F1">'A3'!$F$11</definedName>
    <definedName name="tc_Q5F3">'A3'!$G$11</definedName>
    <definedName name="tc_Q5H1">'A3'!$F$16</definedName>
    <definedName name="tc_Q5I1">'A3'!$F$17</definedName>
    <definedName name="tc_Q6AB1">'A3'!$E$28</definedName>
    <definedName name="tc_Q6AB3">'A3'!$G$28</definedName>
    <definedName name="tc_Q6E1">'A3'!$E$30</definedName>
    <definedName name="tc_Q6E3">'A3'!$G$30</definedName>
    <definedName name="tc_Q6F1">'A3'!$G$33</definedName>
    <definedName name="tc_Q7F1">'A3'!$G$45</definedName>
    <definedName name="tc_Q7F2">'A3'!$H$45</definedName>
    <definedName name="tc_Q7F3">'A3'!$I$45</definedName>
    <definedName name="tc_Q7F4">'A3'!$D$45</definedName>
    <definedName name="tc_Q7F5">'A3'!$E$45</definedName>
    <definedName name="tc_Q7K1">'A3'!$G$42</definedName>
    <definedName name="tc_Q7K2">'A3'!$H$42</definedName>
    <definedName name="tc_Q7K3">'A3'!$I$42</definedName>
    <definedName name="tc_Q7K4">'A3'!$D$42</definedName>
    <definedName name="tc_Q7K5">'A3'!$E$42</definedName>
    <definedName name="tc_Q7L1">'A3'!$G$43</definedName>
    <definedName name="tc_Q7L2">'A3'!$H$43</definedName>
    <definedName name="tc_Q7L3">'A3'!$I$43</definedName>
    <definedName name="tc_Q7L4">'A3'!$D$43</definedName>
    <definedName name="tc_Q7L5">'A3'!$E$43</definedName>
    <definedName name="tc_Q7M1">'A3'!$G$46</definedName>
    <definedName name="tc_Q7M2">'A3'!$H$46</definedName>
    <definedName name="tc_Q7M3">'A3'!$I$46</definedName>
    <definedName name="tc_Q7M4">'A3'!$D$46</definedName>
    <definedName name="tc_Q7M5">'A3'!$E$46</definedName>
    <definedName name="tc_Q7N5">'A3'!$E$39</definedName>
    <definedName name="tc_Q8A1">'A3'!$H$51</definedName>
    <definedName name="tc_Q8B1">'A3'!$F$56</definedName>
    <definedName name="tc_Q8C1">'A3'!$F$57</definedName>
    <definedName name="tc_Q8C2">'A3'!$H$57</definedName>
    <definedName name="tc_Q8D1">'A3'!$G$61</definedName>
    <definedName name="tc_Q9A1">'A3'!$H$67</definedName>
    <definedName name="tc_Q9B1">'A3'!$C$73</definedName>
    <definedName name="tc_Q9B2">'A3'!$D$73</definedName>
    <definedName name="tc_Q9B3">'A3'!$E$73</definedName>
    <definedName name="tc_Q9B4">'A3'!$F$73</definedName>
    <definedName name="tc_Q9B5">'A3'!$G$73</definedName>
    <definedName name="tc_Q9B6">'A3'!$H$73</definedName>
    <definedName name="tc_Q9B7">'A3'!$I$73</definedName>
    <definedName name="tc_QB10L1">'B10'!$C$13</definedName>
    <definedName name="tc_QB10L10">'B10'!$M$13</definedName>
    <definedName name="tc_QB10L11">'B10'!$N$13</definedName>
    <definedName name="tc_QB10L2">'B10'!$D$13</definedName>
    <definedName name="tc_QB10L3">'B10'!$F$13</definedName>
    <definedName name="tc_QB10L4">'B10'!$G$13</definedName>
    <definedName name="tc_QB10L5">'B10'!$H$13</definedName>
    <definedName name="tc_QB10L6">'B10'!$I$13</definedName>
    <definedName name="tc_QB10L7">'B10'!$J$13</definedName>
    <definedName name="tc_QB10L8">'B10'!$K$13</definedName>
    <definedName name="tc_QB10L9">'B10'!$L$13</definedName>
    <definedName name="tc_QB10M1">'B10'!$C$12</definedName>
    <definedName name="tc_QB10M10">'B10'!$M$12</definedName>
    <definedName name="tc_QB10M11">'B10'!$N$12</definedName>
    <definedName name="tc_QB10M2">'B10'!$D$12</definedName>
    <definedName name="tc_QB10M3">'B10'!$F$12</definedName>
    <definedName name="tc_QB10M4">'B10'!$G$12</definedName>
    <definedName name="tc_QB10M5">'B10'!$H$12</definedName>
    <definedName name="tc_QB10M6">'B10'!$I$12</definedName>
    <definedName name="tc_QB10M7">'B10'!$J$12</definedName>
    <definedName name="tc_QB10M8">'B10'!$K$12</definedName>
    <definedName name="tc_QB10M9">'B10'!$L$12</definedName>
    <definedName name="tc_QB10N1">'B10'!$C$11</definedName>
    <definedName name="tc_QB10N10">'B10'!$M$11</definedName>
    <definedName name="tc_QB10N11">'B10'!$N$11</definedName>
    <definedName name="tc_QB10N2">'B10'!$D$11</definedName>
    <definedName name="tc_QB10N3">'B10'!$F$11</definedName>
    <definedName name="tc_QB10N4">'B10'!$G$11</definedName>
    <definedName name="tc_QB10N5">'B10'!$H$11</definedName>
    <definedName name="tc_QB10N6">'B10'!$I$11</definedName>
    <definedName name="tc_QB10N7">'B10'!$J$11</definedName>
    <definedName name="tc_QB10N8">'B10'!$K$11</definedName>
    <definedName name="tc_QB10N9">'B10'!$L$11</definedName>
    <definedName name="tc_QB10O1">'B10'!$C$14</definedName>
    <definedName name="tc_QB10O2">'B10'!$D$14</definedName>
    <definedName name="tc_QB10O3">'B10'!$F$14</definedName>
    <definedName name="tc_QB10P1">'B10'!$C$15</definedName>
    <definedName name="tc_QB10P10">'B10'!$M$15</definedName>
    <definedName name="tc_QB10P11">'B10'!$N$15</definedName>
    <definedName name="tc_QB10P2">'B10'!$D$15</definedName>
    <definedName name="tc_QB10P3">'B10'!$F$15</definedName>
    <definedName name="tc_QB10P4">'B10'!$G$15</definedName>
    <definedName name="tc_QB10P5">'B10'!$H$15</definedName>
    <definedName name="tc_QB10P6">'B10'!$I$15</definedName>
    <definedName name="tc_QB10P7">'B10'!$J$15</definedName>
    <definedName name="tc_QB10P8">'B10'!$K$15</definedName>
    <definedName name="tc_QB10P9">'B10'!$L$15</definedName>
    <definedName name="tc_QB10T10">'B10'!$M$29</definedName>
    <definedName name="tc_QB10T11">'B10'!$N$29</definedName>
    <definedName name="tc_QB10T4">'B10'!$G$29</definedName>
    <definedName name="tc_QB10T5">'B10'!$H$29</definedName>
    <definedName name="tc_QB10T6">'B10'!$I$29</definedName>
    <definedName name="tc_RESP1">A0!$B$37</definedName>
    <definedName name="tc_RESP2">A0!$B$38</definedName>
    <definedName name="tc_RESP3">A0!$B$39</definedName>
    <definedName name="tc_SIGLESEM">A0!$D$15</definedName>
    <definedName name="tc_SIGLESEM_E1">A0!$B$1</definedName>
    <definedName name="tc_SIGLESEM_E10">'B3'!$B$1</definedName>
    <definedName name="tc_SIGLESEM_E11">'B4'!$B$1</definedName>
    <definedName name="tc_SIGLESEM_E12">autofi!$B$3</definedName>
    <definedName name="tc_SIGLESEM_E13">'B5'!$B$1</definedName>
    <definedName name="tc_SIGLESEM_E131">'B5 bis'!$B$1</definedName>
    <definedName name="tc_SIGLESEM_E14">'B6'!$B$1</definedName>
    <definedName name="tc_SIGLESEM_E15">'B7'!$B$1</definedName>
    <definedName name="tc_SIGLESEM_E16">'B8'!$B$1</definedName>
    <definedName name="tc_SIGLESEM_E17">'B9'!$B$1</definedName>
    <definedName name="tc_SIGLESEM_E18">'B10'!$B$1</definedName>
    <definedName name="tc_SIGLESEM_E2">'A1'!$B$1</definedName>
    <definedName name="tc_SIGLESEM_E20">'C1LogtSocial'!$B$1</definedName>
    <definedName name="tc_SIGLESEM_E2OM">A1OM!$B$1</definedName>
    <definedName name="tc_SIGLESEM_E3">'A2'!$B$1</definedName>
    <definedName name="tc_SIGLESEM_E4">'A3'!$B$1</definedName>
    <definedName name="tc_SIGLESEM_E5">'A4'!$B$1</definedName>
    <definedName name="tc_SIGLESEM_E6">'A5'!$B$1</definedName>
    <definedName name="tc_SIGLESEM_E7">'B1'!$B$1</definedName>
    <definedName name="tc_SIGLESEM_E8">'B2'!$B$1</definedName>
    <definedName name="tc_SIGLESEM_E9">structure!$A$2</definedName>
    <definedName name="tc_SIREN">A0!$D$17</definedName>
    <definedName name="tc_TELRESP1">A0!$E$37</definedName>
    <definedName name="tc_TELRESP2">A0!$E$38</definedName>
    <definedName name="tc_TELRESP3">A0!$E$39</definedName>
    <definedName name="tc_TELSEM">A0!$C$33</definedName>
    <definedName name="tc_TITRESP1">A0!$D$37</definedName>
    <definedName name="tc_TITRESP2">A0!$D$38</definedName>
    <definedName name="tc_TITRESP3">A0!$D$39</definedName>
    <definedName name="tc_VILLE">A0!$E$25</definedName>
    <definedName name="_xlnm.Print_Area" localSheetId="20">'B10'!$A$1:$N$37</definedName>
    <definedName name="_xlnm.Print_Area" localSheetId="10">'B3'!$A$1:$F$69</definedName>
    <definedName name="_xlnm.Print_Area" localSheetId="11">'B4'!$A$1:$F$69</definedName>
    <definedName name="_xlnm.Print_Area" localSheetId="13">'B5'!$A$1:$J$73</definedName>
    <definedName name="_xlnm.Print_Area" localSheetId="14">'B5 bis'!$A$1:$J$58</definedName>
    <definedName name="_xlnm.Print_Area" localSheetId="19">'B9'!$A$1:$F$26</definedName>
    <definedName name="_xlnm.Print_Area" localSheetId="21">'C1LogtSocial'!$A$1:$Q$61</definedName>
  </definedNames>
  <calcPr calcId="162913"/>
</workbook>
</file>

<file path=xl/calcChain.xml><?xml version="1.0" encoding="utf-8"?>
<calcChain xmlns="http://schemas.openxmlformats.org/spreadsheetml/2006/main">
  <c r="M15" i="32" l="1"/>
  <c r="I15" i="32" l="1"/>
  <c r="I14" i="32"/>
  <c r="H57" i="5" l="1"/>
  <c r="E77" i="14" l="1"/>
  <c r="C54" i="6"/>
  <c r="C55" i="6"/>
  <c r="C56" i="6"/>
  <c r="C57" i="6"/>
  <c r="C58" i="6"/>
  <c r="C59" i="6"/>
  <c r="C60" i="6"/>
  <c r="C61" i="6"/>
  <c r="C62" i="6"/>
  <c r="C63" i="6"/>
  <c r="C64" i="6"/>
  <c r="C65" i="6"/>
  <c r="C53" i="6"/>
  <c r="M14" i="32" l="1"/>
  <c r="F18" i="12" l="1"/>
  <c r="A5" i="25" l="1"/>
  <c r="A6" i="25"/>
  <c r="A7" i="25"/>
  <c r="D8" i="25"/>
  <c r="A9" i="25"/>
  <c r="A10" i="25"/>
  <c r="D10" i="25"/>
  <c r="A11" i="25"/>
  <c r="A15" i="25"/>
  <c r="A26" i="25"/>
  <c r="A30" i="25"/>
  <c r="D30" i="25"/>
  <c r="A31" i="25"/>
  <c r="A32" i="25"/>
  <c r="D32" i="25"/>
  <c r="A33" i="25"/>
  <c r="A34" i="25"/>
  <c r="A35" i="25"/>
  <c r="D35" i="25"/>
  <c r="A36" i="25"/>
  <c r="D38" i="25"/>
  <c r="D40" i="25"/>
  <c r="A41" i="25"/>
  <c r="A49" i="25"/>
  <c r="B1" i="20"/>
  <c r="J1" i="20"/>
  <c r="D26" i="20"/>
  <c r="E26" i="20"/>
  <c r="F26" i="20"/>
  <c r="G26" i="20"/>
  <c r="H26" i="20"/>
  <c r="H50" i="20" s="1"/>
  <c r="I26" i="20"/>
  <c r="J26" i="20"/>
  <c r="K26" i="20"/>
  <c r="H28" i="20"/>
  <c r="K28" i="20"/>
  <c r="D33" i="20"/>
  <c r="E33" i="20"/>
  <c r="F33" i="20"/>
  <c r="G33" i="20"/>
  <c r="H35" i="20" s="1"/>
  <c r="H33" i="20"/>
  <c r="I33" i="20"/>
  <c r="J33" i="20"/>
  <c r="J50" i="20" s="1"/>
  <c r="K33" i="20"/>
  <c r="K50" i="20" s="1"/>
  <c r="D41" i="20"/>
  <c r="E41" i="20"/>
  <c r="F41" i="20"/>
  <c r="G41" i="20"/>
  <c r="H41" i="20"/>
  <c r="I41" i="20"/>
  <c r="J41" i="20"/>
  <c r="K41" i="20"/>
  <c r="H43" i="20"/>
  <c r="K43" i="20"/>
  <c r="I50" i="20"/>
  <c r="A43" i="25" s="1"/>
  <c r="B1" i="19"/>
  <c r="N1" i="19"/>
  <c r="G30" i="19"/>
  <c r="H30" i="19"/>
  <c r="B1" i="18"/>
  <c r="L1" i="18"/>
  <c r="H17" i="18"/>
  <c r="K17" i="18"/>
  <c r="L17" i="18"/>
  <c r="D20" i="18"/>
  <c r="E22" i="18" s="1"/>
  <c r="E20" i="18"/>
  <c r="F20" i="18"/>
  <c r="G20" i="18"/>
  <c r="H20" i="18"/>
  <c r="H37" i="18" s="1"/>
  <c r="I20" i="18"/>
  <c r="J20" i="18"/>
  <c r="K20" i="18"/>
  <c r="L20" i="18"/>
  <c r="L22" i="18" s="1"/>
  <c r="H28" i="18"/>
  <c r="H31" i="18" s="1"/>
  <c r="K28" i="18"/>
  <c r="K31" i="18" s="1"/>
  <c r="L28" i="18"/>
  <c r="D31" i="18"/>
  <c r="E31" i="18"/>
  <c r="D42" i="25" s="1"/>
  <c r="F31" i="18"/>
  <c r="G31" i="18"/>
  <c r="I31" i="18"/>
  <c r="J31" i="18"/>
  <c r="L31" i="18"/>
  <c r="E33" i="18"/>
  <c r="E37" i="18"/>
  <c r="F37" i="18"/>
  <c r="G37" i="18"/>
  <c r="I37" i="18"/>
  <c r="J37" i="18"/>
  <c r="E48" i="18"/>
  <c r="I48" i="18"/>
  <c r="J48" i="18"/>
  <c r="B1" i="24"/>
  <c r="P1" i="24"/>
  <c r="J17" i="24"/>
  <c r="J20" i="24" s="1"/>
  <c r="N17" i="24"/>
  <c r="N20" i="24" s="1"/>
  <c r="O17" i="24"/>
  <c r="P17" i="24"/>
  <c r="D20" i="24"/>
  <c r="D48" i="24" s="1"/>
  <c r="E20" i="24"/>
  <c r="F20" i="24"/>
  <c r="G20" i="24"/>
  <c r="H20" i="24"/>
  <c r="H48" i="24" s="1"/>
  <c r="I20" i="24"/>
  <c r="K20" i="24"/>
  <c r="L20" i="24"/>
  <c r="L48" i="24" s="1"/>
  <c r="M20" i="24"/>
  <c r="O20" i="24"/>
  <c r="P20" i="24"/>
  <c r="P48" i="24" s="1"/>
  <c r="F22" i="24"/>
  <c r="J31" i="24"/>
  <c r="J34" i="24" s="1"/>
  <c r="N31" i="24"/>
  <c r="N34" i="24" s="1"/>
  <c r="P36" i="24" s="1"/>
  <c r="O31" i="24"/>
  <c r="P31" i="24"/>
  <c r="D34" i="24"/>
  <c r="E34" i="24"/>
  <c r="F34" i="24"/>
  <c r="G34" i="24"/>
  <c r="H34" i="24"/>
  <c r="I34" i="24"/>
  <c r="K34" i="24"/>
  <c r="L34" i="24"/>
  <c r="M34" i="24"/>
  <c r="O34" i="24"/>
  <c r="P34" i="24"/>
  <c r="F36" i="24"/>
  <c r="J39" i="24"/>
  <c r="N39" i="24"/>
  <c r="N42" i="24" s="1"/>
  <c r="O39" i="24"/>
  <c r="O42" i="24" s="1"/>
  <c r="O48" i="24" s="1"/>
  <c r="P39" i="24"/>
  <c r="D42" i="24"/>
  <c r="E42" i="24"/>
  <c r="F42" i="24"/>
  <c r="G42" i="24"/>
  <c r="H42" i="24"/>
  <c r="I42" i="24"/>
  <c r="J42" i="24"/>
  <c r="K42" i="24"/>
  <c r="L42" i="24"/>
  <c r="M42" i="24"/>
  <c r="P42" i="24"/>
  <c r="F44" i="24"/>
  <c r="E48" i="24"/>
  <c r="F48" i="24"/>
  <c r="G48" i="24"/>
  <c r="I48" i="24"/>
  <c r="K48" i="24"/>
  <c r="M48" i="24"/>
  <c r="F50" i="24"/>
  <c r="F59" i="24"/>
  <c r="K59" i="24"/>
  <c r="L59" i="24"/>
  <c r="B1" i="32"/>
  <c r="N1" i="32"/>
  <c r="I11" i="32"/>
  <c r="M11" i="32"/>
  <c r="I12" i="32"/>
  <c r="M12" i="32"/>
  <c r="M13" i="32"/>
  <c r="G29" i="32"/>
  <c r="H29" i="32"/>
  <c r="B33" i="32"/>
  <c r="B1" i="33"/>
  <c r="F1" i="33"/>
  <c r="C21" i="33"/>
  <c r="D21" i="33"/>
  <c r="E21" i="33"/>
  <c r="F21" i="33"/>
  <c r="B1" i="17"/>
  <c r="I1" i="17"/>
  <c r="F19" i="17"/>
  <c r="A38" i="25" s="1"/>
  <c r="G19" i="17"/>
  <c r="I19" i="17"/>
  <c r="A23" i="25" s="1"/>
  <c r="D26" i="17"/>
  <c r="A39" i="25" s="1"/>
  <c r="D27" i="17"/>
  <c r="A40" i="25" s="1"/>
  <c r="D28" i="17"/>
  <c r="D41" i="25" s="1"/>
  <c r="B1" i="16"/>
  <c r="G1" i="16"/>
  <c r="G45" i="16"/>
  <c r="A37" i="25" s="1"/>
  <c r="H45" i="16"/>
  <c r="B1" i="15"/>
  <c r="H1" i="15"/>
  <c r="H32" i="15"/>
  <c r="H33" i="15"/>
  <c r="H34" i="15"/>
  <c r="H35" i="15"/>
  <c r="H36" i="15"/>
  <c r="D38" i="15"/>
  <c r="F38" i="15"/>
  <c r="H38" i="15"/>
  <c r="I53" i="15"/>
  <c r="I54" i="15"/>
  <c r="I55" i="15"/>
  <c r="I56" i="15"/>
  <c r="I57" i="15"/>
  <c r="I58" i="15"/>
  <c r="D60" i="15"/>
  <c r="F60" i="15"/>
  <c r="I60" i="15"/>
  <c r="I64" i="15"/>
  <c r="I65" i="15"/>
  <c r="I66" i="15"/>
  <c r="I67" i="15"/>
  <c r="I68" i="15"/>
  <c r="I69" i="15"/>
  <c r="D71" i="15"/>
  <c r="F71" i="15"/>
  <c r="I71" i="15"/>
  <c r="B1" i="37"/>
  <c r="I1" i="37"/>
  <c r="G22" i="37"/>
  <c r="A47" i="25" s="1"/>
  <c r="H22" i="37"/>
  <c r="A48" i="25" s="1"/>
  <c r="B1" i="14"/>
  <c r="I1" i="14"/>
  <c r="G18" i="14"/>
  <c r="A27" i="25" s="1"/>
  <c r="G39" i="14"/>
  <c r="A45" i="25" s="1"/>
  <c r="H39" i="14"/>
  <c r="D46" i="25" s="1"/>
  <c r="G57" i="14"/>
  <c r="B3" i="36"/>
  <c r="H3" i="36"/>
  <c r="F12" i="36"/>
  <c r="G40" i="36" s="1"/>
  <c r="J12" i="36"/>
  <c r="F13" i="36"/>
  <c r="J13" i="36"/>
  <c r="F14" i="36"/>
  <c r="A29" i="25" s="1"/>
  <c r="J14" i="36"/>
  <c r="F15" i="36"/>
  <c r="A28" i="25" s="1"/>
  <c r="J15" i="36"/>
  <c r="F16" i="36"/>
  <c r="J16" i="36"/>
  <c r="F17" i="36"/>
  <c r="J17" i="36"/>
  <c r="F18" i="36"/>
  <c r="J18" i="36"/>
  <c r="F19" i="36"/>
  <c r="J19" i="36"/>
  <c r="F20" i="36"/>
  <c r="J20" i="36"/>
  <c r="F21" i="36"/>
  <c r="J21" i="36"/>
  <c r="F22" i="36"/>
  <c r="F24" i="36" s="1"/>
  <c r="J22" i="36"/>
  <c r="J24" i="36"/>
  <c r="K12" i="36" s="1"/>
  <c r="F26" i="36"/>
  <c r="J26" i="36"/>
  <c r="J36" i="36" s="1"/>
  <c r="F27" i="36"/>
  <c r="J27" i="36"/>
  <c r="F28" i="36"/>
  <c r="J28" i="36"/>
  <c r="F29" i="36"/>
  <c r="J29" i="36"/>
  <c r="F30" i="36"/>
  <c r="J30" i="36"/>
  <c r="F31" i="36"/>
  <c r="J31" i="36"/>
  <c r="F32" i="36"/>
  <c r="J32" i="36"/>
  <c r="F33" i="36"/>
  <c r="J33" i="36"/>
  <c r="F34" i="36"/>
  <c r="J34" i="36"/>
  <c r="F40" i="36"/>
  <c r="J40" i="36"/>
  <c r="K40" i="36"/>
  <c r="F44" i="36"/>
  <c r="J44" i="36"/>
  <c r="F49" i="36"/>
  <c r="J49" i="36"/>
  <c r="F50" i="36"/>
  <c r="J50" i="36"/>
  <c r="F51" i="36"/>
  <c r="J51" i="36"/>
  <c r="F52" i="36"/>
  <c r="J52" i="36"/>
  <c r="D54" i="36"/>
  <c r="B1" i="35"/>
  <c r="F1" i="35"/>
  <c r="D12" i="35"/>
  <c r="D59" i="35" s="1"/>
  <c r="D62" i="35" s="1"/>
  <c r="E12" i="35"/>
  <c r="F12" i="35"/>
  <c r="D41" i="35"/>
  <c r="E41" i="35"/>
  <c r="F41" i="35"/>
  <c r="D49" i="35"/>
  <c r="E49" i="35"/>
  <c r="E59" i="35" s="1"/>
  <c r="E62" i="35" s="1"/>
  <c r="F49" i="35"/>
  <c r="F59" i="35"/>
  <c r="F62" i="35" s="1"/>
  <c r="B1" i="34"/>
  <c r="F1" i="34"/>
  <c r="D14" i="34"/>
  <c r="E14" i="34"/>
  <c r="F14" i="34"/>
  <c r="D42" i="34"/>
  <c r="E42" i="34"/>
  <c r="F42" i="34"/>
  <c r="D51" i="34"/>
  <c r="E51" i="34"/>
  <c r="E63" i="34" s="1"/>
  <c r="E67" i="34" s="1"/>
  <c r="E65" i="35" s="1"/>
  <c r="F51" i="34"/>
  <c r="F63" i="34" s="1"/>
  <c r="F67" i="34" s="1"/>
  <c r="F65" i="35" s="1"/>
  <c r="A2" i="12"/>
  <c r="E2" i="12"/>
  <c r="F9" i="12"/>
  <c r="F10" i="12"/>
  <c r="G8" i="12" s="1"/>
  <c r="F11" i="12"/>
  <c r="C22" i="12"/>
  <c r="F27" i="12"/>
  <c r="G26" i="12" s="1"/>
  <c r="F28" i="12"/>
  <c r="F29" i="12"/>
  <c r="F30" i="12"/>
  <c r="F31" i="12"/>
  <c r="G45" i="12"/>
  <c r="G50" i="12"/>
  <c r="D56" i="12"/>
  <c r="B1" i="9"/>
  <c r="F1" i="9"/>
  <c r="F14" i="9"/>
  <c r="F17" i="9"/>
  <c r="F19" i="9"/>
  <c r="F21" i="9"/>
  <c r="F24" i="9"/>
  <c r="F16" i="12" s="1"/>
  <c r="F27" i="9"/>
  <c r="F28" i="9"/>
  <c r="D30" i="9"/>
  <c r="E30" i="9"/>
  <c r="F30" i="9"/>
  <c r="F42" i="9"/>
  <c r="F49" i="9"/>
  <c r="G39" i="12" s="1"/>
  <c r="F54" i="9"/>
  <c r="F66" i="9"/>
  <c r="F69" i="9" s="1"/>
  <c r="F72" i="9"/>
  <c r="F75" i="9" s="1"/>
  <c r="F73" i="9"/>
  <c r="D75" i="9"/>
  <c r="E75" i="9"/>
  <c r="B1" i="8"/>
  <c r="F1" i="8"/>
  <c r="F9" i="8"/>
  <c r="F10" i="8"/>
  <c r="F11" i="8"/>
  <c r="F12" i="8"/>
  <c r="F13" i="8"/>
  <c r="F14" i="8"/>
  <c r="F15" i="8"/>
  <c r="F16" i="8"/>
  <c r="F17" i="8"/>
  <c r="D19" i="8"/>
  <c r="E19" i="8"/>
  <c r="F22" i="8"/>
  <c r="F24" i="8"/>
  <c r="F26" i="8"/>
  <c r="F27" i="8"/>
  <c r="F28" i="8"/>
  <c r="F29" i="8"/>
  <c r="F30" i="8"/>
  <c r="D32" i="8"/>
  <c r="E32" i="8"/>
  <c r="G21" i="12" s="1"/>
  <c r="F35" i="8"/>
  <c r="F36" i="8"/>
  <c r="F37" i="8"/>
  <c r="F38" i="8"/>
  <c r="D40" i="8"/>
  <c r="E40" i="8"/>
  <c r="F40" i="8"/>
  <c r="F42" i="8"/>
  <c r="G42" i="12" s="1"/>
  <c r="F43" i="8"/>
  <c r="D45" i="8"/>
  <c r="E45" i="8"/>
  <c r="F45" i="8"/>
  <c r="F47" i="8"/>
  <c r="F48" i="8"/>
  <c r="F57" i="8" s="1"/>
  <c r="F49" i="8"/>
  <c r="F50" i="8"/>
  <c r="F51" i="8"/>
  <c r="F52" i="8"/>
  <c r="F53" i="8"/>
  <c r="F54" i="8"/>
  <c r="F55" i="8"/>
  <c r="D57" i="8"/>
  <c r="E57" i="8"/>
  <c r="F59" i="8"/>
  <c r="F61" i="8"/>
  <c r="F62" i="8"/>
  <c r="F64" i="8" s="1"/>
  <c r="D64" i="8"/>
  <c r="E64" i="8"/>
  <c r="E66" i="8"/>
  <c r="F68" i="8"/>
  <c r="B1" i="7"/>
  <c r="H1" i="7"/>
  <c r="H12" i="7"/>
  <c r="A13" i="25" s="1"/>
  <c r="H13" i="7"/>
  <c r="A14" i="25" s="1"/>
  <c r="H14" i="7"/>
  <c r="A16" i="25" s="1"/>
  <c r="C16" i="7"/>
  <c r="E16" i="7"/>
  <c r="F16" i="7"/>
  <c r="H18" i="7"/>
  <c r="A18" i="25" s="1"/>
  <c r="H19" i="7"/>
  <c r="A19" i="25" s="1"/>
  <c r="C36" i="7"/>
  <c r="D36" i="7"/>
  <c r="E36" i="7"/>
  <c r="F36" i="7"/>
  <c r="G36" i="7"/>
  <c r="B1" i="6"/>
  <c r="I1" i="6"/>
  <c r="C68" i="6"/>
  <c r="A12" i="25" s="1"/>
  <c r="B1" i="5"/>
  <c r="I1" i="5"/>
  <c r="B1" i="4"/>
  <c r="I1" i="4"/>
  <c r="E22" i="4"/>
  <c r="F22" i="4"/>
  <c r="F23" i="4" s="1"/>
  <c r="H22" i="4"/>
  <c r="I22" i="4"/>
  <c r="D40" i="4"/>
  <c r="E40" i="4"/>
  <c r="A50" i="25" s="1"/>
  <c r="I45" i="4"/>
  <c r="B1" i="28"/>
  <c r="J1" i="28"/>
  <c r="F59" i="28"/>
  <c r="F61" i="28" s="1"/>
  <c r="F60" i="28"/>
  <c r="C61" i="28"/>
  <c r="D61" i="28"/>
  <c r="E61" i="28"/>
  <c r="F65" i="28"/>
  <c r="F66" i="28"/>
  <c r="C67" i="28"/>
  <c r="D67" i="28"/>
  <c r="E67" i="28"/>
  <c r="F67" i="28"/>
  <c r="B1" i="3"/>
  <c r="J1" i="3"/>
  <c r="E16" i="3"/>
  <c r="F16" i="3"/>
  <c r="F55" i="3" s="1"/>
  <c r="J21" i="3"/>
  <c r="E33" i="3"/>
  <c r="F33" i="3"/>
  <c r="H33" i="3"/>
  <c r="J33" i="3"/>
  <c r="H55" i="3"/>
  <c r="E59" i="3"/>
  <c r="E60" i="3"/>
  <c r="F60" i="3"/>
  <c r="G68" i="3"/>
  <c r="G69" i="3"/>
  <c r="G74" i="3" s="1"/>
  <c r="G70" i="3"/>
  <c r="G71" i="3"/>
  <c r="G72" i="3"/>
  <c r="D74" i="3"/>
  <c r="E74" i="3"/>
  <c r="F74" i="3"/>
  <c r="I74" i="3"/>
  <c r="J74" i="3"/>
  <c r="K74" i="3"/>
  <c r="B1" i="2"/>
  <c r="I1" i="2"/>
  <c r="M29" i="32" l="1"/>
  <c r="N11" i="32"/>
  <c r="N12" i="32" s="1"/>
  <c r="F36" i="36"/>
  <c r="G26" i="36" s="1"/>
  <c r="D63" i="34"/>
  <c r="D67" i="34" s="1"/>
  <c r="D65" i="35" s="1"/>
  <c r="D67" i="35" s="1"/>
  <c r="K26" i="36"/>
  <c r="K30" i="36"/>
  <c r="K29" i="36"/>
  <c r="K33" i="36"/>
  <c r="K28" i="36"/>
  <c r="K32" i="36"/>
  <c r="K27" i="36"/>
  <c r="K31" i="36"/>
  <c r="K34" i="36"/>
  <c r="K36" i="36"/>
  <c r="G12" i="36"/>
  <c r="F38" i="36"/>
  <c r="F42" i="36" s="1"/>
  <c r="F47" i="36" s="1"/>
  <c r="F54" i="36" s="1"/>
  <c r="K17" i="36"/>
  <c r="K13" i="36"/>
  <c r="K14" i="36"/>
  <c r="K21" i="36"/>
  <c r="D28" i="25"/>
  <c r="K42" i="36"/>
  <c r="K22" i="36"/>
  <c r="K18" i="36"/>
  <c r="K47" i="36"/>
  <c r="J38" i="36"/>
  <c r="J42" i="36" s="1"/>
  <c r="J47" i="36" s="1"/>
  <c r="J54" i="36" s="1"/>
  <c r="K24" i="36"/>
  <c r="K19" i="36"/>
  <c r="K15" i="36"/>
  <c r="K20" i="36"/>
  <c r="K16" i="36"/>
  <c r="D48" i="25"/>
  <c r="N48" i="24"/>
  <c r="P50" i="24" s="1"/>
  <c r="P22" i="24"/>
  <c r="J24" i="24" s="1"/>
  <c r="A4" i="25"/>
  <c r="A3" i="25"/>
  <c r="J48" i="24"/>
  <c r="L33" i="18"/>
  <c r="H35" i="18" s="1"/>
  <c r="K37" i="18"/>
  <c r="D44" i="25"/>
  <c r="A44" i="25"/>
  <c r="A2" i="25"/>
  <c r="L39" i="18"/>
  <c r="H24" i="18"/>
  <c r="E67" i="35"/>
  <c r="P44" i="24"/>
  <c r="J46" i="24" s="1"/>
  <c r="J52" i="24" s="1"/>
  <c r="A17" i="25"/>
  <c r="F67" i="35"/>
  <c r="L37" i="18"/>
  <c r="D37" i="18"/>
  <c r="E39" i="18" s="1"/>
  <c r="K35" i="20"/>
  <c r="D50" i="25"/>
  <c r="A46" i="25"/>
  <c r="A42" i="25"/>
  <c r="D27" i="25"/>
  <c r="A8" i="25"/>
  <c r="D4" i="25"/>
  <c r="D2" i="25"/>
  <c r="F17" i="12"/>
  <c r="G36" i="12"/>
  <c r="G42" i="36"/>
  <c r="H58" i="3"/>
  <c r="E55" i="3"/>
  <c r="H36" i="7"/>
  <c r="H16" i="7"/>
  <c r="F15" i="12"/>
  <c r="G50" i="20"/>
  <c r="D47" i="25"/>
  <c r="D45" i="25"/>
  <c r="D43" i="25"/>
  <c r="D39" i="25"/>
  <c r="D37" i="25"/>
  <c r="D23" i="25"/>
  <c r="G48" i="12"/>
  <c r="G47" i="36"/>
  <c r="G36" i="36"/>
  <c r="G34" i="36"/>
  <c r="G33" i="36"/>
  <c r="G32" i="36"/>
  <c r="G31" i="36"/>
  <c r="G30" i="36"/>
  <c r="G29" i="36"/>
  <c r="G28" i="36"/>
  <c r="G27" i="36"/>
  <c r="G24" i="36"/>
  <c r="G22" i="36"/>
  <c r="G21" i="36"/>
  <c r="G20" i="36"/>
  <c r="G19" i="36"/>
  <c r="G18" i="36"/>
  <c r="G17" i="36"/>
  <c r="G16" i="36"/>
  <c r="G15" i="36"/>
  <c r="G14" i="36"/>
  <c r="G13" i="36"/>
  <c r="D3" i="25"/>
  <c r="F19" i="8"/>
  <c r="F14" i="12" s="1"/>
  <c r="D66" i="8"/>
  <c r="F32" i="8"/>
  <c r="A21" i="25" l="1"/>
  <c r="D21" i="25"/>
  <c r="D25" i="25"/>
  <c r="A25" i="25"/>
  <c r="G53" i="12"/>
  <c r="I13" i="32"/>
  <c r="D22" i="25"/>
  <c r="A22" i="25"/>
  <c r="G13" i="12"/>
  <c r="G24" i="12" s="1"/>
  <c r="G33" i="12" s="1"/>
  <c r="G56" i="12" s="1"/>
  <c r="D24" i="25" s="1"/>
  <c r="H41" i="18"/>
  <c r="F66" i="8"/>
  <c r="A20" i="25" s="1"/>
  <c r="A24" i="25" l="1"/>
  <c r="N13" i="32"/>
  <c r="I29" i="32"/>
  <c r="D20" i="25"/>
  <c r="N14" i="32" l="1"/>
  <c r="N15" i="32" s="1"/>
  <c r="N29" i="32" s="1"/>
</calcChain>
</file>

<file path=xl/sharedStrings.xml><?xml version="1.0" encoding="utf-8"?>
<sst xmlns="http://schemas.openxmlformats.org/spreadsheetml/2006/main" count="2712" uniqueCount="1653">
  <si>
    <t xml:space="preserve"> 208/2 - 208/3 - 208/4 - 211/2 - 211/5 - 212 - 281/1 - 281/2 - 291/1</t>
  </si>
  <si>
    <t>213 - 214 - 281/3 - 281/4</t>
  </si>
  <si>
    <t>Constructions en cours</t>
  </si>
  <si>
    <t>231/2 - 238/2  - 293 -231/3 - 231/4  - 231/6 - 232 - 238/3 - 239</t>
  </si>
  <si>
    <t>231/3 - 231/4  - 231/6 - 232- 238/3 - 239 - 293</t>
  </si>
  <si>
    <t>33 - 339 - 393</t>
  </si>
  <si>
    <t>35 - 37 - 395 - 397</t>
  </si>
  <si>
    <t>Clients acquéreurs et comptes débiteurs de l'activité</t>
  </si>
  <si>
    <t>412 - 413 - 416/2 - 417 - 418 - 445 - 491/12 - 491/18 etc.</t>
  </si>
  <si>
    <t>Autres opérations</t>
  </si>
  <si>
    <t>Aménagement</t>
  </si>
  <si>
    <t xml:space="preserve">38 et  autres postes débiteurs concernés: TVA, clients etc. </t>
  </si>
  <si>
    <t>461 -  496/1 -  autres postes débiteurs concernés</t>
  </si>
  <si>
    <t>Autres ( ................................)   (préciser)</t>
  </si>
  <si>
    <t>pour les subventions finançant les immobilisations locatives et la réhabilitation</t>
  </si>
  <si>
    <t>32- 392</t>
  </si>
  <si>
    <t>411 - 416/1 - 418 - 491/11 - 491/18</t>
  </si>
  <si>
    <t xml:space="preserve">413 - 414 - 415 - 416/4 - 416/5 - 417 - 418 - 491/14 - 491/15 - 491/18 </t>
  </si>
  <si>
    <t>Subventions d'équipement</t>
  </si>
  <si>
    <t>441-1</t>
  </si>
  <si>
    <t>441/7 - 441/8</t>
  </si>
  <si>
    <t>TVA: incidence PLA fiscal</t>
  </si>
  <si>
    <t>445/62 - 445/67  et autres comptes de TVA concernés + 409 (immo)</t>
  </si>
  <si>
    <t>I.ka</t>
  </si>
  <si>
    <t>I.kb</t>
  </si>
  <si>
    <t>(foyers en nombre d'unités)</t>
  </si>
  <si>
    <t xml:space="preserve">(s/ logts redevance CGLLS) </t>
  </si>
  <si>
    <t>PLUS - DOM: LLS</t>
  </si>
  <si>
    <t>PLAi - DOM: LLTS</t>
  </si>
  <si>
    <t>PLS</t>
  </si>
  <si>
    <t>I.xa</t>
  </si>
  <si>
    <t>I.xb</t>
  </si>
  <si>
    <t>I.xc</t>
  </si>
  <si>
    <t>I.aaa</t>
  </si>
  <si>
    <t>409(sauf immo) - 425 - 426 - 428/7 - 438/7 - 441/7 - 441/8 - 443 - 444</t>
  </si>
  <si>
    <t xml:space="preserve"> 445/6 - 445/86 - 448/7 - 45 - 461 - 462 - 465 - 467/5 - 467/62 - 468/71</t>
  </si>
  <si>
    <t>468/72 - 471 - 472 - 473 - 474 - 476 - 478/1 - 495 - 496</t>
  </si>
  <si>
    <t>467/5 - 467/62 - 468/71 - 468/72 - 471</t>
  </si>
  <si>
    <t>481/3</t>
  </si>
  <si>
    <t>481/81 - 481/88 - 486</t>
  </si>
  <si>
    <t>Engagements conventionnels</t>
  </si>
  <si>
    <t>dont dans le cadre de l'ANRU</t>
  </si>
  <si>
    <t>Engagts conventionnels-Créances s/collect.</t>
  </si>
  <si>
    <t>467/61</t>
  </si>
  <si>
    <t>50 - 59</t>
  </si>
  <si>
    <t>511 - 512 - 514 - 515 - 517 - 518/7 - 53 - 54</t>
  </si>
  <si>
    <t>II.  BILAN - PASSIF</t>
  </si>
  <si>
    <t xml:space="preserve"> NOUVEAU PLAN COMPTABLE</t>
  </si>
  <si>
    <t>101 - 109</t>
  </si>
  <si>
    <t>Réserves</t>
  </si>
  <si>
    <t>104 - 105 - 106</t>
  </si>
  <si>
    <t xml:space="preserve">  .dont écart de réévaluation : ............</t>
  </si>
  <si>
    <t>Report à Nouveau</t>
  </si>
  <si>
    <t>Subventions et emprunts nets</t>
  </si>
  <si>
    <t xml:space="preserve">13 - 161 - 163 - 164 - 167sauf 167/2 - 168/1 </t>
  </si>
  <si>
    <t>Financement Prêts acquéreurs</t>
  </si>
  <si>
    <t>13 - 161 - 163 - 164 - 167sauf 167/2 - 168/1 - 168/5 - 168/7 - 169</t>
  </si>
  <si>
    <t>161 - 163 - 164 -1 67sauf 167/2 - 168/1 - 168/5 - 168/7 - 169</t>
  </si>
  <si>
    <t>Autres financements</t>
  </si>
  <si>
    <t>170-229/1-229/5</t>
  </si>
  <si>
    <t>161 - 163 - 164 - 167sauf 167/2 - 168/1 - 168/5 - 168/7 - 169</t>
  </si>
  <si>
    <t>Ressources semi-permanentes</t>
  </si>
  <si>
    <t>Provisions pour risques et charges</t>
  </si>
  <si>
    <t>166 - 171 - 174 - 178</t>
  </si>
  <si>
    <t xml:space="preserve"> 13 - 455 - 167</t>
  </si>
  <si>
    <t>161 - 163 - 164 - 167sauf 167/2 - 168/1 - 168/5 - 168/7 - 169 - 519</t>
  </si>
  <si>
    <t>402 - 403/2 - 408/2  - 408/8</t>
  </si>
  <si>
    <t>Clients créditeurs et produits constatés d'avance</t>
  </si>
  <si>
    <t>419  - 487/2</t>
  </si>
  <si>
    <t>Comptes créditeurs concernés: 13 - 16 - 403/23 - 41 - 445 - 519 etc.</t>
  </si>
  <si>
    <t>461 -  autres postes créditeurs concernés</t>
  </si>
  <si>
    <t>Intérêts courus non échus sur emprunts</t>
  </si>
  <si>
    <t>168/8</t>
  </si>
  <si>
    <t>Fournisseurs et c/ rattachés expl. générale</t>
  </si>
  <si>
    <t>401 - 403/1 - 408/1 -  408/8</t>
  </si>
  <si>
    <t>404 - 405 - 408/4 - 408/8 - 409 en moins</t>
  </si>
  <si>
    <t>TVA collectée liée à la LASM + TVA due</t>
  </si>
  <si>
    <t>Dettes fiscales et sociales rattachées à la construction locative</t>
  </si>
  <si>
    <t>Dettes fiscales et sociales rattachées au fonds de roulement d'exploitation</t>
  </si>
  <si>
    <t>42 - 43 - 442 - 443 - 444 - 445 - 446 - 447 - 448</t>
  </si>
  <si>
    <t>Programmation en nbre de logements</t>
  </si>
  <si>
    <t>45 - 464 - 467/5 - 467/72 - 468/61 - 468/62 - 471 à 478</t>
  </si>
  <si>
    <t>487 sauf 487/2</t>
  </si>
  <si>
    <t>TRANSFERTS DE CHARGES (et différents retraitements du compte 79 à titre indicatif)</t>
  </si>
  <si>
    <t xml:space="preserve">II.a </t>
  </si>
  <si>
    <t>Engagts conventionnels- Dettes envers Collectivités</t>
  </si>
  <si>
    <t>467/71</t>
  </si>
  <si>
    <t>Concours bancaires</t>
  </si>
  <si>
    <t>Intérêts courus sur concours bancaires</t>
  </si>
  <si>
    <t>518/6</t>
  </si>
  <si>
    <t>SEM :</t>
  </si>
  <si>
    <t>Exercice clos au :</t>
  </si>
  <si>
    <t>A0</t>
  </si>
  <si>
    <t xml:space="preserve"> Fax. 01 53 32 22 22</t>
  </si>
  <si>
    <t xml:space="preserve">Vacance </t>
  </si>
  <si>
    <t>structurelle</t>
  </si>
  <si>
    <t>Total personnel salarié exercice</t>
  </si>
  <si>
    <t xml:space="preserve">Total personnel salarié </t>
  </si>
  <si>
    <t>Redevances foyers et résidences sociales</t>
  </si>
  <si>
    <t>Provisions pour gros entretien sur logements locatifs</t>
  </si>
  <si>
    <t>Autres provisions pour gros entretien (bureaux, commerces, ...etc)</t>
  </si>
  <si>
    <t xml:space="preserve">ou location- </t>
  </si>
  <si>
    <t>accession</t>
  </si>
  <si>
    <t>RENSEIGNEMENTS GENERAUX</t>
  </si>
  <si>
    <t>IDENTIFICATION</t>
  </si>
  <si>
    <t>REGLE</t>
  </si>
  <si>
    <t>MESSAGE</t>
  </si>
  <si>
    <t>GRAVITE</t>
  </si>
  <si>
    <t>Nom de l'organisme :</t>
  </si>
  <si>
    <t>Sigle :</t>
  </si>
  <si>
    <t>Le sigle de la SEM se reportera sur toutes les feuilles</t>
  </si>
  <si>
    <t>Date de création :</t>
  </si>
  <si>
    <t>Exercice clos le:</t>
  </si>
  <si>
    <t>Adresse :</t>
  </si>
  <si>
    <t>(adresse des bureaux</t>
  </si>
  <si>
    <t xml:space="preserve">de la SEM ou du mandataire) </t>
  </si>
  <si>
    <t>code postal et ville :</t>
  </si>
  <si>
    <t>nom</t>
  </si>
  <si>
    <t>fonction</t>
  </si>
  <si>
    <t>Téléphone (ligne directe)</t>
  </si>
  <si>
    <t>AUTRES ACTIVITES DE LA SEM</t>
  </si>
  <si>
    <t xml:space="preserve">Aménagement </t>
  </si>
  <si>
    <t>service</t>
  </si>
  <si>
    <t>Dévolutions de logts et foyers (équivalents) durant l'exercice</t>
  </si>
  <si>
    <t xml:space="preserve">Total Immobilisations de structure </t>
  </si>
  <si>
    <t xml:space="preserve">
Ne pas remplir. Tableau créé en liaison avec les données remplies en B1 B2  B7 et C1</t>
  </si>
  <si>
    <t>Reprises sur provisions</t>
  </si>
  <si>
    <t xml:space="preserve"> (Excédent) Insuffisance des amortissements techniques</t>
  </si>
  <si>
    <t>Promotion immobilière</t>
  </si>
  <si>
    <t>Autres activités</t>
  </si>
  <si>
    <t xml:space="preserve">Si oui, préciser lesquelles: </t>
  </si>
  <si>
    <t>....................................................................................................</t>
  </si>
  <si>
    <t>Nombre</t>
  </si>
  <si>
    <t>e-mail personnel</t>
  </si>
  <si>
    <t>Personne(s) à contacter dans l'organisme et/ou prestataire :</t>
  </si>
  <si>
    <t xml:space="preserve">Prévisions </t>
  </si>
  <si>
    <t>Cf dernière Enquête d'Occupation</t>
  </si>
  <si>
    <t>ANALYSE DU PATRIMOINE LOCATIF</t>
  </si>
  <si>
    <t>A1</t>
  </si>
  <si>
    <t>I-</t>
  </si>
  <si>
    <t>LOGEMENTS et FOYERS</t>
  </si>
  <si>
    <t>Nbre de</t>
  </si>
  <si>
    <t>M² S.H.</t>
  </si>
  <si>
    <t>logements</t>
  </si>
  <si>
    <t>(*)</t>
  </si>
  <si>
    <t>I.a</t>
  </si>
  <si>
    <t xml:space="preserve">Logements propriété de la SEM </t>
  </si>
  <si>
    <t>I.b</t>
  </si>
  <si>
    <t>I.c</t>
  </si>
  <si>
    <t>Logements avec convention de dévolution du patrimoine</t>
  </si>
  <si>
    <t>I.d</t>
  </si>
  <si>
    <t>Logements en concession, affermage et autre</t>
  </si>
  <si>
    <t>I.e</t>
  </si>
  <si>
    <t xml:space="preserve">Total logts figurant à l'actif immobilisé du bilan (T1) </t>
  </si>
  <si>
    <t>Analyse du total (T1) :</t>
  </si>
  <si>
    <t>I.f</t>
  </si>
  <si>
    <t xml:space="preserve">dont logements collectifs </t>
  </si>
  <si>
    <t>I.g</t>
  </si>
  <si>
    <t xml:space="preserve">       logements individuels </t>
  </si>
  <si>
    <t>I.h</t>
  </si>
  <si>
    <t>dont gestion par un tiers</t>
  </si>
  <si>
    <t>I.i</t>
  </si>
  <si>
    <t>En équivalent</t>
  </si>
  <si>
    <t>Nbre</t>
  </si>
  <si>
    <t>d'unités</t>
  </si>
  <si>
    <t>de résidences</t>
  </si>
  <si>
    <t>I.j</t>
  </si>
  <si>
    <t>Foyers Etudiants</t>
  </si>
  <si>
    <t>I.k</t>
  </si>
  <si>
    <t>I.l</t>
  </si>
  <si>
    <t>Total foyers et résidences (T2)</t>
  </si>
  <si>
    <t>Analyse du total (T2) :</t>
  </si>
  <si>
    <t>I.m</t>
  </si>
  <si>
    <t>I.n</t>
  </si>
  <si>
    <t>I.o</t>
  </si>
  <si>
    <t>I.p</t>
  </si>
  <si>
    <t>Analyse du total (T4) :</t>
  </si>
  <si>
    <t>I.q</t>
  </si>
  <si>
    <t>dont pour une collectivité territoriale</t>
  </si>
  <si>
    <t>I.r</t>
  </si>
  <si>
    <t>dont pour l'Etat</t>
  </si>
  <si>
    <t>I.s</t>
  </si>
  <si>
    <t>dont pour un organisme d'HLM</t>
  </si>
  <si>
    <t>I.t</t>
  </si>
  <si>
    <t>dont pour une SEM</t>
  </si>
  <si>
    <t>I.v</t>
  </si>
  <si>
    <t>m²SH</t>
  </si>
  <si>
    <t>I.w</t>
  </si>
  <si>
    <t>Total du patrimoine locatif géré en fin d'exercice</t>
  </si>
  <si>
    <t>[(T1-gestion par un tiers)+(T2-gestion par un tiers)+T3+T4]</t>
  </si>
  <si>
    <t>I.ae</t>
  </si>
  <si>
    <t>Nbre T de logts propriété de la Sem, hors acces. louée:</t>
  </si>
  <si>
    <t>I.ad</t>
  </si>
  <si>
    <t>I.ac</t>
  </si>
  <si>
    <t>dont gestion  par un tiers</t>
  </si>
  <si>
    <r>
      <t>(*)</t>
    </r>
    <r>
      <rPr>
        <i/>
        <sz val="9"/>
        <rFont val="Arial"/>
        <family val="2"/>
      </rPr>
      <t xml:space="preserve"> : Ensemble du parc locatif, en effet la SEM doit désormais connaître la SH de chaque logement: parc ancien ou libre en SH,</t>
    </r>
  </si>
  <si>
    <t>dont pour (autre, préciser)</t>
  </si>
  <si>
    <t>Total Situation nette:</t>
  </si>
  <si>
    <t>I.aa</t>
  </si>
  <si>
    <t>I.ab</t>
  </si>
  <si>
    <r>
      <t>Total exercice</t>
    </r>
    <r>
      <rPr>
        <i/>
        <sz val="10"/>
        <rFont val="Arial"/>
        <family val="2"/>
      </rPr>
      <t xml:space="preserve"> (en nombre de logements)</t>
    </r>
  </si>
  <si>
    <t>A2</t>
  </si>
  <si>
    <t>II-</t>
  </si>
  <si>
    <t>AUTRE PATRIMOINE</t>
  </si>
  <si>
    <t>PROPRIETE DE LA SEM</t>
  </si>
  <si>
    <t>GERE POUR AUTRUI</t>
  </si>
  <si>
    <t>M² (SH/SU)</t>
  </si>
  <si>
    <t>M²(SH/SU)</t>
  </si>
  <si>
    <t>II.a</t>
  </si>
  <si>
    <t>Commerces</t>
  </si>
  <si>
    <t>II.b</t>
  </si>
  <si>
    <t>Bureaux</t>
  </si>
  <si>
    <t>II.c</t>
  </si>
  <si>
    <t xml:space="preserve">Garages, parkings,.. rattachés à un logement </t>
  </si>
  <si>
    <t>II.d</t>
  </si>
  <si>
    <t>Garages, parkings,.. non rattachés à un logt (avec TVA)</t>
  </si>
  <si>
    <t>II.e</t>
  </si>
  <si>
    <t>Industriel</t>
  </si>
  <si>
    <t xml:space="preserve">  III.m</t>
  </si>
  <si>
    <t>Equipements publics - préciser :</t>
  </si>
  <si>
    <t>II.f</t>
  </si>
  <si>
    <t>II.g</t>
  </si>
  <si>
    <t>Autres - préciser :</t>
  </si>
  <si>
    <t>II.h</t>
  </si>
  <si>
    <t>II.i</t>
  </si>
  <si>
    <t>II.j</t>
  </si>
  <si>
    <t>Autre patrimoine destiné à la vente et temporairement loué</t>
  </si>
  <si>
    <t>II.k</t>
  </si>
  <si>
    <t>Total autre patrimoine à la clôture de l'exercice</t>
  </si>
  <si>
    <t>II.t     Nbre équiv/logt:</t>
  </si>
  <si>
    <t>II.l</t>
  </si>
  <si>
    <t>II.m</t>
  </si>
  <si>
    <t>II.n</t>
  </si>
  <si>
    <t>III-</t>
  </si>
  <si>
    <t>HISTORIQUE DU PARC LOCATIF</t>
  </si>
  <si>
    <t xml:space="preserve">Mises en </t>
  </si>
  <si>
    <t>III.a</t>
  </si>
  <si>
    <t>avant 1966</t>
  </si>
  <si>
    <t>III.b</t>
  </si>
  <si>
    <t>de 1966 à 1970</t>
  </si>
  <si>
    <t>Nbre de logts</t>
  </si>
  <si>
    <t>III.c</t>
  </si>
  <si>
    <t>de 1971 à 1975</t>
  </si>
  <si>
    <t>III.d</t>
  </si>
  <si>
    <t>de 1976 à 1980</t>
  </si>
  <si>
    <t>III.e</t>
  </si>
  <si>
    <t>de 1981 à 1985</t>
  </si>
  <si>
    <t>Logements locatifs de rapport achevés</t>
  </si>
  <si>
    <t>Foyers et résidences achevés</t>
  </si>
  <si>
    <t>Logts destinés à la vente et loués tempor. (T3)</t>
  </si>
  <si>
    <t>Logements gérés pour le compte d'autrui (T4)</t>
  </si>
  <si>
    <t>III.f</t>
  </si>
  <si>
    <t>de 1986 à 1990</t>
  </si>
  <si>
    <t>III.h</t>
  </si>
  <si>
    <t>III.i</t>
  </si>
  <si>
    <t>ANALYSE DES ENGAGEMENTS A TERMINAISON DES OPERATIONS</t>
  </si>
  <si>
    <t>NON SOLDEES ET EN COURS AUTRES QUE LOGT SOCIAL</t>
  </si>
  <si>
    <t>OPERATIONS NON SOLDEES ET EN COURS DE LOGTS SOCIAUX</t>
  </si>
  <si>
    <t xml:space="preserve">Ventilation Actionnariat Public  </t>
  </si>
  <si>
    <t xml:space="preserve">Ventilation Actionnariat Privé </t>
  </si>
  <si>
    <t xml:space="preserve">Foyers pour personnes âgées (dont EHPAD: </t>
  </si>
  <si>
    <t>N° SIREN</t>
  </si>
  <si>
    <t>(si différente adresse des bureaux)</t>
  </si>
  <si>
    <t xml:space="preserve">Autres opérations </t>
  </si>
  <si>
    <t xml:space="preserve">aménagement (Conv.publiques &amp; concessions) </t>
  </si>
  <si>
    <t>durant l'exercice</t>
  </si>
  <si>
    <t xml:space="preserve">             Total logements propriétés de la SEM hors accession louée à la clôture de l'exercice </t>
  </si>
  <si>
    <t xml:space="preserve">               (= A1 T1+T2 en équival.)</t>
  </si>
  <si>
    <t>IV-</t>
  </si>
  <si>
    <t>MONTEE EN REGIME DES MISES EN SERVICE DE L'EXERCICE</t>
  </si>
  <si>
    <t>Logements</t>
  </si>
  <si>
    <t>Résidences sociales et foyers</t>
  </si>
  <si>
    <t>une moyenne ou joindre un état</t>
  </si>
  <si>
    <t>date de mise</t>
  </si>
  <si>
    <t xml:space="preserve">Nbre </t>
  </si>
  <si>
    <t>en service</t>
  </si>
  <si>
    <t>logement</t>
  </si>
  <si>
    <t>IV.a</t>
  </si>
  <si>
    <t>IV.b</t>
  </si>
  <si>
    <t>IV.c</t>
  </si>
  <si>
    <t>IV.d</t>
  </si>
  <si>
    <t>V-</t>
  </si>
  <si>
    <t>A3</t>
  </si>
  <si>
    <t>et foyers</t>
  </si>
  <si>
    <t>Logts avec baux longue durée sans convention de dévolution</t>
  </si>
  <si>
    <t>Autres foyers et résidences sociales</t>
  </si>
  <si>
    <t>N+1</t>
  </si>
  <si>
    <t>N+2</t>
  </si>
  <si>
    <t>N+3</t>
  </si>
  <si>
    <t>N+4</t>
  </si>
  <si>
    <t>N+5</t>
  </si>
  <si>
    <t>N+6</t>
  </si>
  <si>
    <t>N+7</t>
  </si>
  <si>
    <t>Totaux</t>
  </si>
  <si>
    <t>V.a</t>
  </si>
  <si>
    <t>V.b</t>
  </si>
  <si>
    <t>Total</t>
  </si>
  <si>
    <t>V.c</t>
  </si>
  <si>
    <t>Ventes à des organismes...</t>
  </si>
  <si>
    <t>V.d</t>
  </si>
  <si>
    <t xml:space="preserve">    .de logts et foyers (équivalents) à une autre SEM</t>
  </si>
  <si>
    <t>V.e</t>
  </si>
  <si>
    <t xml:space="preserve">    .de logts et foyers (équivalents) à un organisme d'HLM</t>
  </si>
  <si>
    <t>V.f</t>
  </si>
  <si>
    <t xml:space="preserve">    .de logts et foyers (équivalents) à un autre bailleur</t>
  </si>
  <si>
    <t>V.h</t>
  </si>
  <si>
    <t xml:space="preserve">    .en fin de convention</t>
  </si>
  <si>
    <t>V.i</t>
  </si>
  <si>
    <t xml:space="preserve">    .dont la gestion a été confiée de nouveau à la SEM</t>
  </si>
  <si>
    <t>VI-</t>
  </si>
  <si>
    <t xml:space="preserve">Avances des associés            </t>
  </si>
  <si>
    <t>Nombre total</t>
  </si>
  <si>
    <t>dont</t>
  </si>
  <si>
    <t>Logements et foyers en équivalent-logements</t>
  </si>
  <si>
    <t>depuis</t>
  </si>
  <si>
    <t>ayant été réhabilités au moins une fois</t>
  </si>
  <si>
    <t>l'origine</t>
  </si>
  <si>
    <t>VI.a</t>
  </si>
  <si>
    <t>VI.b</t>
  </si>
  <si>
    <t>VI.c</t>
  </si>
  <si>
    <t>VII-</t>
  </si>
  <si>
    <t>VII.a</t>
  </si>
  <si>
    <t>VII.b</t>
  </si>
  <si>
    <t>VII.c</t>
  </si>
  <si>
    <t>VIII-</t>
  </si>
  <si>
    <t>VIII.a</t>
  </si>
  <si>
    <t>Nombre de logements et foyers (en équivalents) soumis à la clôture de l'exercice</t>
  </si>
  <si>
    <t>(si la TFPB est à la charge de la SEM)</t>
  </si>
  <si>
    <t>VIII.b</t>
  </si>
  <si>
    <r>
      <t>Montant global de la TFPB</t>
    </r>
    <r>
      <rPr>
        <sz val="10"/>
        <rFont val="Arial"/>
        <family val="2"/>
      </rPr>
      <t xml:space="preserve"> payée (ou à payer) sur l'exercice</t>
    </r>
  </si>
  <si>
    <t>VIII.c</t>
  </si>
  <si>
    <t xml:space="preserve">   dont au titre des logements et foyers locatifs</t>
  </si>
  <si>
    <t>VIII.d</t>
  </si>
  <si>
    <t>(ou logements sociaux des DOM)</t>
  </si>
  <si>
    <t xml:space="preserve">  Si NUL, préciser le montant moyen de la TFPB par logement (3/4 pièces)</t>
  </si>
  <si>
    <t xml:space="preserve">               sur votre zone géographique (montant hors TOM)</t>
  </si>
  <si>
    <t>IX-</t>
  </si>
  <si>
    <t>IX.a</t>
  </si>
  <si>
    <t>Nombre de logements et foyers (en équivalents) non encore soumis en fin d'exercice</t>
  </si>
  <si>
    <t>Nombre de logements</t>
  </si>
  <si>
    <t>IX.b</t>
  </si>
  <si>
    <t>assujettis à la TFPB</t>
  </si>
  <si>
    <t>pour la première fois :</t>
  </si>
  <si>
    <t>LOCATAIRES</t>
  </si>
  <si>
    <t>A4</t>
  </si>
  <si>
    <t>X-</t>
  </si>
  <si>
    <t>TAUX DE ROTATION</t>
  </si>
  <si>
    <t>X.a</t>
  </si>
  <si>
    <r>
      <t>Locataires entrés durant l'exercice dans le parc géré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en début d'exercice</t>
    </r>
  </si>
  <si>
    <t>(en nombre de locataires)</t>
  </si>
  <si>
    <t>(sur la totalité du parc et hors mutations à l'intérieur du parc)</t>
  </si>
  <si>
    <t>X.b</t>
  </si>
  <si>
    <t>Taux de rotation calculé par la SEM (le cas échéant)</t>
  </si>
  <si>
    <t>%</t>
  </si>
  <si>
    <t>XI-</t>
  </si>
  <si>
    <t>RESSOURCES DES LOCATAIRES</t>
  </si>
  <si>
    <t>XI.a</t>
  </si>
  <si>
    <t>XI.b</t>
  </si>
  <si>
    <t>XI.c</t>
  </si>
  <si>
    <t>Indiquer le nombre de ces locataires dont les ressources sont :</t>
  </si>
  <si>
    <t>XI.d</t>
  </si>
  <si>
    <t xml:space="preserve">Terrains et immeubles achevés  </t>
  </si>
  <si>
    <t>Totaux (XI.a+XI.b+XI.d)</t>
  </si>
  <si>
    <t>Lots vendus durant l'exercice sur lots achevés (contrats signés)</t>
  </si>
  <si>
    <t>XI.e</t>
  </si>
  <si>
    <t>XI.f</t>
  </si>
  <si>
    <t>ANALYSE DE LA VACANCE</t>
  </si>
  <si>
    <t>dont logements soumis à redevance CGLLS</t>
  </si>
  <si>
    <t>(hors patrimoine géré pour le compte d'autrui)</t>
  </si>
  <si>
    <t>XII-</t>
  </si>
  <si>
    <t>SITUATION A LA CLÔTURE DE L'EXERCICE</t>
  </si>
  <si>
    <t>commerces..</t>
  </si>
  <si>
    <t>XII.a</t>
  </si>
  <si>
    <t>XII.b</t>
  </si>
  <si>
    <t>(voir enquête attribution)</t>
  </si>
  <si>
    <t>XIV-</t>
  </si>
  <si>
    <t>EVOLUTION DES LOYERS</t>
  </si>
  <si>
    <t>XIV.a</t>
  </si>
  <si>
    <t>XVI.k</t>
  </si>
  <si>
    <t>XVI.l</t>
  </si>
  <si>
    <t>XVI.m</t>
  </si>
  <si>
    <t>XVI.n</t>
  </si>
  <si>
    <t>XVI.o</t>
  </si>
  <si>
    <t>POTENTIEL FINANCIER (*)</t>
  </si>
  <si>
    <t>FONDS DE ROULEMENT LONG TERME (**)</t>
  </si>
  <si>
    <t xml:space="preserve">Equivaut au solde anciennement intitulé: Excédent (ou insuffisance) de fonds propres.   </t>
  </si>
  <si>
    <t>(**)</t>
  </si>
  <si>
    <t xml:space="preserve">Il s'agit de la notion utilisée plus largement par la profession et correspond à notre </t>
  </si>
  <si>
    <t>ancien potentiel financier.</t>
  </si>
  <si>
    <t>AUTOFINANCEMENT COURANT AVANT ANNUITES (I-II)</t>
  </si>
  <si>
    <t>AUTOFINANCEMENT COURANT (III-IV)</t>
  </si>
  <si>
    <t>Coût des impayés (pertes sur créances + dotations - reprises)</t>
  </si>
  <si>
    <t>Affectation à la provision pour gros entretien (PGE)</t>
  </si>
  <si>
    <t>AUTOFINANCEMENT NET (V+VI)</t>
  </si>
  <si>
    <t>DIVERS:</t>
  </si>
  <si>
    <t>GROUPEMENT OU PRESTATAIRES</t>
  </si>
  <si>
    <t>REPARTITION DU CAPITAL, DISTRIBUTION DIVIDENDES</t>
  </si>
  <si>
    <t>VOTRE SOCIETE EST-ELLE MEMBRE D'UN GROUPEMENT OU</t>
  </si>
  <si>
    <t>FAIT-ELLE APPEL A UN PRESTATAIRE POUR SA GESTION ?</t>
  </si>
  <si>
    <t>Indiquer le nom du groupement ou des prestataires de services:</t>
  </si>
  <si>
    <t>Si groupement, nom:</t>
  </si>
  <si>
    <t>Différents prestataires (ou</t>
  </si>
  <si>
    <t>principales stés si groupement):</t>
  </si>
  <si>
    <t xml:space="preserve">Indiquer le montant de la redevance ou de la rémunération </t>
  </si>
  <si>
    <t>de gestion versée au titre de l'exercice (1)</t>
  </si>
  <si>
    <t>et qui ne peut être incorporée dans les coûts de production.</t>
  </si>
  <si>
    <t>REPARTITION DU CAPITAL</t>
  </si>
  <si>
    <t>valeur unitaire</t>
  </si>
  <si>
    <t>Indiquer le montant du capital</t>
  </si>
  <si>
    <t>en nombre d'actions</t>
  </si>
  <si>
    <t>Communes</t>
  </si>
  <si>
    <t>Département</t>
  </si>
  <si>
    <t>Intercommunalité</t>
  </si>
  <si>
    <t>Etat</t>
  </si>
  <si>
    <t>Autres ( ...............................)</t>
  </si>
  <si>
    <t xml:space="preserve">       TOTAL C.L. et Etat </t>
  </si>
  <si>
    <t xml:space="preserve"> (préciser)</t>
  </si>
  <si>
    <t xml:space="preserve">       TOTAL Hors C.L.</t>
  </si>
  <si>
    <t>DISTRIBUTION DE DIVIDENDES</t>
  </si>
  <si>
    <t>Dividendes distribués courant N sur affectation bénéfice N-1</t>
  </si>
  <si>
    <t>XII.c</t>
  </si>
  <si>
    <t>XIII-</t>
  </si>
  <si>
    <t>SITUATION DURANT L'EXERCICE</t>
  </si>
  <si>
    <t>Nombre de logements et de foyers (en équivalents)</t>
  </si>
  <si>
    <t>Situation du parc vacant</t>
  </si>
  <si>
    <t>Répartition par nature</t>
  </si>
  <si>
    <t>en fin de mois :</t>
  </si>
  <si>
    <t>en fin de mois</t>
  </si>
  <si>
    <t>Vente ou</t>
  </si>
  <si>
    <t>Travaux</t>
  </si>
  <si>
    <t>Mise en</t>
  </si>
  <si>
    <t>Autres</t>
  </si>
  <si>
    <t>démolition</t>
  </si>
  <si>
    <t xml:space="preserve">service </t>
  </si>
  <si>
    <t>XIII.a</t>
  </si>
  <si>
    <t>premier mois de l'exercice</t>
  </si>
  <si>
    <t>XIII.b</t>
  </si>
  <si>
    <t>second mois</t>
  </si>
  <si>
    <t>XIII.c</t>
  </si>
  <si>
    <t>troisième mois</t>
  </si>
  <si>
    <t>XIII.d</t>
  </si>
  <si>
    <t>quatrième mois</t>
  </si>
  <si>
    <t>XIII.e</t>
  </si>
  <si>
    <t>cinquième mois</t>
  </si>
  <si>
    <t>XIII.f</t>
  </si>
  <si>
    <t>sixième mois</t>
  </si>
  <si>
    <t>XIII.g</t>
  </si>
  <si>
    <t>septième mois</t>
  </si>
  <si>
    <t>XIII.h</t>
  </si>
  <si>
    <t>huitième mois</t>
  </si>
  <si>
    <t>XIII.i</t>
  </si>
  <si>
    <t>neuvième mois</t>
  </si>
  <si>
    <t>XIII.j</t>
  </si>
  <si>
    <t>dixième mois</t>
  </si>
  <si>
    <t>XIII.k</t>
  </si>
  <si>
    <t>onzième mois</t>
  </si>
  <si>
    <t>XIII.l</t>
  </si>
  <si>
    <t>douzième mois</t>
  </si>
  <si>
    <t>XIII.m</t>
  </si>
  <si>
    <t>1 logement = 1 unité</t>
  </si>
  <si>
    <t>autre patrimoine: 100m²= 1 unité. Par exemple: 1 local de 200m²  vacant 1mois = 60 jours</t>
  </si>
  <si>
    <t>1 local de  50m² vacant 1 mois = 15 jours soit un total de 75 jours.</t>
  </si>
  <si>
    <t>A5</t>
  </si>
  <si>
    <t>Equivalence</t>
  </si>
  <si>
    <t xml:space="preserve">Nbre Total </t>
  </si>
  <si>
    <t>XV-</t>
  </si>
  <si>
    <t>salariés à</t>
  </si>
  <si>
    <t>à plein</t>
  </si>
  <si>
    <t>de salariés à</t>
  </si>
  <si>
    <t>plein temps</t>
  </si>
  <si>
    <t>tps partiel</t>
  </si>
  <si>
    <t>temps</t>
  </si>
  <si>
    <t xml:space="preserve"> </t>
  </si>
  <si>
    <t>(a)</t>
  </si>
  <si>
    <t>(b)</t>
  </si>
  <si>
    <t>(a)+(b)</t>
  </si>
  <si>
    <t xml:space="preserve">    .inférieures à 60% des plafonds PLUS ou LLS</t>
  </si>
  <si>
    <t xml:space="preserve">    .supérieures aux plafonds PLUS ou LLS</t>
  </si>
  <si>
    <t xml:space="preserve">    .comprises entre 60% et le plafond PLUS ou LLS</t>
  </si>
  <si>
    <t>€</t>
  </si>
  <si>
    <t>XV.a</t>
  </si>
  <si>
    <t>Personnel administratif, technique et commercial</t>
  </si>
  <si>
    <t>XV.b</t>
  </si>
  <si>
    <t>Gardiens, personnels d'immeubles et agents concourant à l'entretien (*)</t>
  </si>
  <si>
    <t>XV.c</t>
  </si>
  <si>
    <t>Régie d'entretien salariée</t>
  </si>
  <si>
    <t>XV.d</t>
  </si>
  <si>
    <t>XV.e</t>
  </si>
  <si>
    <t>Départs durant l'exercice</t>
  </si>
  <si>
    <t>XV.f</t>
  </si>
  <si>
    <t>Recrutements durant l'exercice</t>
  </si>
  <si>
    <t xml:space="preserve">    (*) : hors régie d'entretien</t>
  </si>
  <si>
    <t>Merci de limiter les temps partiels à une seule décimale</t>
  </si>
  <si>
    <t>XVI-</t>
  </si>
  <si>
    <t>ANALYSE PAR ACTIVITE</t>
  </si>
  <si>
    <t xml:space="preserve">   AFFECTATION PAR ACTIVITE POUR L'EXERCICE</t>
  </si>
  <si>
    <t xml:space="preserve">  (en nombre de salariés avec une seule décimale pour les affectations partielles )</t>
  </si>
  <si>
    <t>Construction</t>
  </si>
  <si>
    <t>gestion</t>
  </si>
  <si>
    <t>Promotion</t>
  </si>
  <si>
    <t>Opérations</t>
  </si>
  <si>
    <t>Autres tâches</t>
  </si>
  <si>
    <t>locative</t>
  </si>
  <si>
    <t>d'aménagements</t>
  </si>
  <si>
    <t>immobilière</t>
  </si>
  <si>
    <t>XVI.a</t>
  </si>
  <si>
    <t>dont responsables d'opérations (ACO)</t>
  </si>
  <si>
    <t>XVI.b</t>
  </si>
  <si>
    <t>XVI.c</t>
  </si>
  <si>
    <t>XVI.d</t>
  </si>
  <si>
    <t>XVI.e</t>
  </si>
  <si>
    <t>XVI.f</t>
  </si>
  <si>
    <t>Construction locative</t>
  </si>
  <si>
    <t>Gestion locative</t>
  </si>
  <si>
    <t>Actions d'aménagement</t>
  </si>
  <si>
    <t>BILAN ACTIF        à la clôture de l'exercice</t>
  </si>
  <si>
    <t>B1</t>
  </si>
  <si>
    <t>Montants</t>
  </si>
  <si>
    <t>Amortiss.</t>
  </si>
  <si>
    <t>bruts</t>
  </si>
  <si>
    <t>&amp; Provis.</t>
  </si>
  <si>
    <t>nets</t>
  </si>
  <si>
    <t>I</t>
  </si>
  <si>
    <t>Immobilisations de structure</t>
  </si>
  <si>
    <t>Frais d'établissement</t>
  </si>
  <si>
    <t>Autres immobilisations incorporelles (hors baux et concessions)</t>
  </si>
  <si>
    <t>Terrains et Bâtiment administratif</t>
  </si>
  <si>
    <t>Installations techniques Matériel et Outillage</t>
  </si>
  <si>
    <t>Autres immobilisations corporelles</t>
  </si>
  <si>
    <t>Titres de participation et créances rattachées</t>
  </si>
  <si>
    <t>Prêts et avances divers</t>
  </si>
  <si>
    <t>Autres immobilisations financières</t>
  </si>
  <si>
    <t>Charges à répartir (hors grosses réparations)</t>
  </si>
  <si>
    <t>II</t>
  </si>
  <si>
    <t>Prêts acquéreurs</t>
  </si>
  <si>
    <t>Prêts aux autres acquéreurs</t>
  </si>
  <si>
    <t>III</t>
  </si>
  <si>
    <r>
      <t xml:space="preserve">Réserves foncières </t>
    </r>
    <r>
      <rPr>
        <b/>
        <sz val="10"/>
        <rFont val="Arial"/>
        <family val="2"/>
      </rPr>
      <t>(y compris études et travaux sur terrains)</t>
    </r>
  </si>
  <si>
    <t>IV</t>
  </si>
  <si>
    <t>Immobilisations en concession</t>
  </si>
  <si>
    <t>V</t>
  </si>
  <si>
    <r>
      <t xml:space="preserve">Immobilisations locatives </t>
    </r>
    <r>
      <rPr>
        <b/>
        <sz val="10"/>
        <rFont val="Arial"/>
        <family val="2"/>
      </rPr>
      <t>(y compris les travaux d'amélioration)</t>
    </r>
  </si>
  <si>
    <t>Terrains bâtis et Baux (emphyth.,construction ...)</t>
  </si>
  <si>
    <t>Immeubles de rapport</t>
  </si>
  <si>
    <t>Autres immobilisations</t>
  </si>
  <si>
    <t>Terrains et constructions en cours</t>
  </si>
  <si>
    <t>Autres immobilisations en cours</t>
  </si>
  <si>
    <t xml:space="preserve">Total Immobilisations locatives  </t>
  </si>
  <si>
    <t>VI</t>
  </si>
  <si>
    <t>VII</t>
  </si>
  <si>
    <t>Terrains et immeubles en cours</t>
  </si>
  <si>
    <t>Terrains et immeubles achevés</t>
  </si>
  <si>
    <t>Prix de revient lots sortis</t>
  </si>
  <si>
    <t>VII.d</t>
  </si>
  <si>
    <t>Comptes débiteurs concernés (clients, TVA,  etc..)</t>
  </si>
  <si>
    <t xml:space="preserve">Total promotion </t>
  </si>
  <si>
    <t>VIII</t>
  </si>
  <si>
    <t>Concessions d'aménagement</t>
  </si>
  <si>
    <t>Opérations pour compte - Mandats</t>
  </si>
  <si>
    <t xml:space="preserve">Total Autres opérations  </t>
  </si>
  <si>
    <t>IX</t>
  </si>
  <si>
    <t>Autres emplois</t>
  </si>
  <si>
    <t>Approvisionnement</t>
  </si>
  <si>
    <t>Clients locataires</t>
  </si>
  <si>
    <t>IX.c</t>
  </si>
  <si>
    <t>Autres clients</t>
  </si>
  <si>
    <t>IX.d</t>
  </si>
  <si>
    <t>IX.e</t>
  </si>
  <si>
    <t>Subventions d'exploitation à recevoir</t>
  </si>
  <si>
    <t>IX.f</t>
  </si>
  <si>
    <t>IX.g</t>
  </si>
  <si>
    <t>Autres comptes débiteurs</t>
  </si>
  <si>
    <t>IX.h</t>
  </si>
  <si>
    <t>Intérêts compensateurs</t>
  </si>
  <si>
    <t>IX.i</t>
  </si>
  <si>
    <t>Charges constatées d'avance</t>
  </si>
  <si>
    <t xml:space="preserve">Total Autres emplois  </t>
  </si>
  <si>
    <t>X</t>
  </si>
  <si>
    <t>Engagements conventionnels - Créances sur les Collectivités</t>
  </si>
  <si>
    <t>XI</t>
  </si>
  <si>
    <t>Trésorerie</t>
  </si>
  <si>
    <t>Valeurs mobilières de placement</t>
  </si>
  <si>
    <t>Disponibilités</t>
  </si>
  <si>
    <t xml:space="preserve">Total Trésorerie  </t>
  </si>
  <si>
    <t>XII</t>
  </si>
  <si>
    <t>TOTAL GENERAL BILAN ACTIF</t>
  </si>
  <si>
    <t>BILAN PASSIF        à la clôture de l'exercice</t>
  </si>
  <si>
    <t>B2</t>
  </si>
  <si>
    <t>Montants nets/</t>
  </si>
  <si>
    <t>Situation nette</t>
  </si>
  <si>
    <t>Capital</t>
  </si>
  <si>
    <t>Subv nettes</t>
  </si>
  <si>
    <t>Emprunts nets</t>
  </si>
  <si>
    <t>Financement Immobilisations de structure</t>
  </si>
  <si>
    <t>Subventions et Emprunts nets</t>
  </si>
  <si>
    <t>Financement Réserves foncières</t>
  </si>
  <si>
    <t>Conventions publiques et concessions d'aménagement</t>
  </si>
  <si>
    <t>Financement Immobilisations en concession</t>
  </si>
  <si>
    <t>Autres financements nets</t>
  </si>
  <si>
    <t xml:space="preserve">Total Financement Immobilisations en concession  </t>
  </si>
  <si>
    <t>Financement Immobilisations locatives</t>
  </si>
  <si>
    <t>Montants bruts</t>
  </si>
  <si>
    <t>Amort/Reprises</t>
  </si>
  <si>
    <t>Subventions</t>
  </si>
  <si>
    <t>Emprunts dont intérêts capitalisés</t>
  </si>
  <si>
    <t xml:space="preserve">Total Financement Immobilisations locatives  </t>
  </si>
  <si>
    <t>Autres ressources permanentes et semi-permanentes</t>
  </si>
  <si>
    <t>Dépôts de garantie</t>
  </si>
  <si>
    <t>Provisions pour risques et charges (prov. pour congés payés en dettes fiscales)</t>
  </si>
  <si>
    <t>Provisions réglementées</t>
  </si>
  <si>
    <t>Subventions non affectées (montant net de reprise)</t>
  </si>
  <si>
    <t>VIII.e</t>
  </si>
  <si>
    <t>Emprunts non affectés (dette nette)</t>
  </si>
  <si>
    <t>VIII.f</t>
  </si>
  <si>
    <t>Avances des associés</t>
  </si>
  <si>
    <t>VIII.g</t>
  </si>
  <si>
    <t>Autres ressources semi-permanentes</t>
  </si>
  <si>
    <t xml:space="preserve">Total Autres Ressources permanentes et semi-permanentes  </t>
  </si>
  <si>
    <t>Financement  promotion immobilière</t>
  </si>
  <si>
    <t>Subventions, avances et comptes courants d'associés</t>
  </si>
  <si>
    <t>Emprunts (dette nette) et concours bancaires</t>
  </si>
  <si>
    <t>Fournisseurs stocks</t>
  </si>
  <si>
    <t>Comptes créditeurs (clients, TVA ...) et produits constatés d'avance</t>
  </si>
  <si>
    <t xml:space="preserve">Total Financement promotion immobilière  </t>
  </si>
  <si>
    <t xml:space="preserve">Total Financement Autres opérations  </t>
  </si>
  <si>
    <t>Autres ressources</t>
  </si>
  <si>
    <t>Intérêts courus non échus sur emprunts dont intérêts compensateurs:</t>
  </si>
  <si>
    <t>Fournisseurs et comptes rattachés exploitation générale</t>
  </si>
  <si>
    <t>Fournisseurs d'immobilisations</t>
  </si>
  <si>
    <t>Clients créditeurs</t>
  </si>
  <si>
    <t>Autres dettes fiscales rattachées à la construction locative</t>
  </si>
  <si>
    <t>XI.g</t>
  </si>
  <si>
    <t>Dettes fiscales et sociales rattachées au fond de roulement d'exploitation</t>
  </si>
  <si>
    <t>XI.h</t>
  </si>
  <si>
    <t>Autres dettes</t>
  </si>
  <si>
    <t>XI.i</t>
  </si>
  <si>
    <t>Produits constatés d'avance</t>
  </si>
  <si>
    <t xml:space="preserve">Total Autres ressources  </t>
  </si>
  <si>
    <t>Engagements conventionnels - Dettes envers les collectivités</t>
  </si>
  <si>
    <t>XIII</t>
  </si>
  <si>
    <t>Trésorerie créditrice</t>
  </si>
  <si>
    <t>XIV</t>
  </si>
  <si>
    <t>TOTAL GENERAL BILAN PASSIF</t>
  </si>
  <si>
    <t>Charges</t>
  </si>
  <si>
    <t xml:space="preserve">Entretien courant </t>
  </si>
  <si>
    <t>XII.d</t>
  </si>
  <si>
    <t>Provision pour gros entretien</t>
  </si>
  <si>
    <t>Autres impôts et taxes</t>
  </si>
  <si>
    <t>Pertes sur créances irrécouvrables</t>
  </si>
  <si>
    <t>Autres charges d'exploitation</t>
  </si>
  <si>
    <t>Autres charges exceptionnelles</t>
  </si>
  <si>
    <t>IV.e</t>
  </si>
  <si>
    <t>IV.f</t>
  </si>
  <si>
    <r>
      <t xml:space="preserve">Prix de revient lots sortis </t>
    </r>
    <r>
      <rPr>
        <b/>
        <sz val="10"/>
        <rFont val="Arial"/>
        <family val="2"/>
      </rPr>
      <t>(entrer un montant négatif)</t>
    </r>
  </si>
  <si>
    <t>Marge brute sur promotion immobilière</t>
  </si>
  <si>
    <t>Mandats</t>
  </si>
  <si>
    <t>Subventions d'exploitation</t>
  </si>
  <si>
    <t>de 1996 à 2000</t>
  </si>
  <si>
    <t>(JJ/MM/AAAA)</t>
  </si>
  <si>
    <t>TABLEAU DE SYNTHESE DE LA STRUCTURE FINANCIERE</t>
  </si>
  <si>
    <t>Sous-Totaux</t>
  </si>
  <si>
    <t>SITUATION NETTE</t>
  </si>
  <si>
    <t>Capital social</t>
  </si>
  <si>
    <t>Réserves et Report à nouveau</t>
  </si>
  <si>
    <t>Résultat de l'exercice</t>
  </si>
  <si>
    <t>EXCEDENT (INSUFFISANCE) DE FINANCEMENT</t>
  </si>
  <si>
    <t>Réserves foncières</t>
  </si>
  <si>
    <t>III.j</t>
  </si>
  <si>
    <t>Montant du 79</t>
  </si>
  <si>
    <t>Immobilisations locatives (hors préliminaires et abandonnées)</t>
  </si>
  <si>
    <t>Emprunts et subventions non affectés</t>
  </si>
  <si>
    <t>EXCEDENT (INSUFFISANCE) DES AMORTISSEMENTS</t>
  </si>
  <si>
    <t xml:space="preserve">  TECHNIQUES SUR LES AMORTISSEMENTS FINANCIERS</t>
  </si>
  <si>
    <t xml:space="preserve">Dont A.C.N.E. </t>
  </si>
  <si>
    <t>(montant estimé ou réel)</t>
  </si>
  <si>
    <t>AUTRES RESSOURCES SEMI-PERMANENTES</t>
  </si>
  <si>
    <t>I.ah</t>
  </si>
  <si>
    <t>VII.l</t>
  </si>
  <si>
    <t>VII.m</t>
  </si>
  <si>
    <t>programme global ou partiel
(se caler sur les montants figurant en classe 3)</t>
  </si>
  <si>
    <t>Financement promotion immobilière</t>
  </si>
  <si>
    <t>Autres provisions à caractère de réserve</t>
  </si>
  <si>
    <t>Dépôts de garantie des clients</t>
  </si>
  <si>
    <t xml:space="preserve"> DES OPERATIONS PRELIMINAIRES ET ABANDONNEES</t>
  </si>
  <si>
    <t xml:space="preserve">  PROMOTION IMMOBILIERE</t>
  </si>
  <si>
    <t xml:space="preserve">  CONCESSIONS D'AMENAGEMENT</t>
  </si>
  <si>
    <t xml:space="preserve">  OPERATIONS POUR COMPTE - MANDATS</t>
  </si>
  <si>
    <t>RESSOURCES (BESOIN) EN PROVENANCE DU</t>
  </si>
  <si>
    <t xml:space="preserve">  FONDS DE ROULEMENT D'EXPLOITATION</t>
  </si>
  <si>
    <t>SOLDE DES COMPTES "COLLECTIVITES LOCALES"</t>
  </si>
  <si>
    <t>EXCEDENT (INSUFFISANCE) DE TRESORERIE GENERE(E)</t>
  </si>
  <si>
    <t xml:space="preserve">  PAR L'ACTIVITE DE CONSTRUCTION LOCATIVE (1)</t>
  </si>
  <si>
    <t xml:space="preserve">  TABLEAU DE SYNTHESE DE L'ANALYSE DE L'EXPLOITATION</t>
  </si>
  <si>
    <t>Valeurs</t>
  </si>
  <si>
    <t>SEM</t>
  </si>
  <si>
    <t xml:space="preserve">SEM </t>
  </si>
  <si>
    <t>en %</t>
  </si>
  <si>
    <t>PRODUITS</t>
  </si>
  <si>
    <t>Loyers</t>
  </si>
  <si>
    <t>Production immobilisée (coûts internes)</t>
  </si>
  <si>
    <t>Prestations de services</t>
  </si>
  <si>
    <t>Solde des engagements conventionnels : excédent (déficit)</t>
  </si>
  <si>
    <t>Plus (Moins) values sur cession de patrimoine immobilisé</t>
  </si>
  <si>
    <t>Autres produits d'exploitation</t>
  </si>
  <si>
    <t>Produits de la gestion financière</t>
  </si>
  <si>
    <t>Excédent des récupérations de charges sur les charges récupérables</t>
  </si>
  <si>
    <t>Total Produits</t>
  </si>
  <si>
    <t>CHARGES</t>
  </si>
  <si>
    <t xml:space="preserve">Frais de personnel </t>
  </si>
  <si>
    <t>Taxe Foncière sur les Propriétés Bâties</t>
  </si>
  <si>
    <t>Charges financières diverses</t>
  </si>
  <si>
    <t>Insuffisance des récupérations de charges sur les charges récupérables</t>
  </si>
  <si>
    <t>Total Charges</t>
  </si>
  <si>
    <t>Annuités des emprunts locatifs</t>
  </si>
  <si>
    <t>Impôts sur les Sociétés &amp; Intéressement</t>
  </si>
  <si>
    <t>Résultat exceptionnel (hors cession de patrimoine)</t>
  </si>
  <si>
    <t>ANALYSES COMPLEMENTAIRES</t>
  </si>
  <si>
    <t>B5</t>
  </si>
  <si>
    <t>0-</t>
  </si>
  <si>
    <t>CHIFFRE D'AFFAIRES (cf. liasse fiscale)</t>
  </si>
  <si>
    <t>AUTRES PRODUITS D'EXPLOITATION</t>
  </si>
  <si>
    <t>Autres éléments</t>
  </si>
  <si>
    <t>Total du poste Transfert de charges</t>
  </si>
  <si>
    <t>PRODUCTION IMMOBILISEE / LOCATIF</t>
  </si>
  <si>
    <t>Détailler les principaux éléments composant</t>
  </si>
  <si>
    <t>le poste "Production Immobilisée (coûts internes)"</t>
  </si>
  <si>
    <t>Immeubles de Rapport (coûts internes) c/7221</t>
  </si>
  <si>
    <t>dont lgt à redevance CGLLS</t>
  </si>
  <si>
    <t>Moyenne en €</t>
  </si>
  <si>
    <t>Immeubles de Rapport (frais financiers) c/7222</t>
  </si>
  <si>
    <t>Autres travaux et prestations pour soi-même</t>
  </si>
  <si>
    <t>Total du poste Production immobilisée</t>
  </si>
  <si>
    <t>(ligne I.n du compte de résultats - Produits)</t>
  </si>
  <si>
    <t>COUTS INTERNES / PROMOTION IMMOBILIERE</t>
  </si>
  <si>
    <t>Coûts internes incorporés au coût de production c/713</t>
  </si>
  <si>
    <t>REMUNERATIONS EN CONCESSION D'AMENAGEMENT</t>
  </si>
  <si>
    <t>Montant de l'exercice</t>
  </si>
  <si>
    <t>B6</t>
  </si>
  <si>
    <t>Si OUI,</t>
  </si>
  <si>
    <t>...........................................................</t>
  </si>
  <si>
    <t>VI.d</t>
  </si>
  <si>
    <t>VI.e</t>
  </si>
  <si>
    <t>VI.f</t>
  </si>
  <si>
    <t>VI.g</t>
  </si>
  <si>
    <t>Ventilation de ce montant par destination</t>
  </si>
  <si>
    <t>VI.i</t>
  </si>
  <si>
    <t xml:space="preserve">Administration générale de la SEM </t>
  </si>
  <si>
    <t>VI.j</t>
  </si>
  <si>
    <t>Gestion locative et prestations y rattachées</t>
  </si>
  <si>
    <t>VI.k</t>
  </si>
  <si>
    <t>Aménagement (concessions)</t>
  </si>
  <si>
    <t>VI.l</t>
  </si>
  <si>
    <t>VI.m</t>
  </si>
  <si>
    <t>VI.n</t>
  </si>
  <si>
    <t xml:space="preserve">       TOTAL</t>
  </si>
  <si>
    <t>III.n</t>
  </si>
  <si>
    <t xml:space="preserve">               (ou T2 en nbre d'unités)</t>
  </si>
  <si>
    <t>Ventes N</t>
  </si>
  <si>
    <t>Autres ventes (locataires,…)</t>
  </si>
  <si>
    <t>Mis en vente N</t>
  </si>
  <si>
    <t>SORTIES DU PARC LOCATIF (ventes et mises en vente)</t>
  </si>
  <si>
    <t>Mis en vente</t>
  </si>
  <si>
    <t xml:space="preserve">    .de logts locatifs conventionnés ou aidés dans les DOM</t>
  </si>
  <si>
    <t xml:space="preserve">    .autres logements</t>
  </si>
  <si>
    <t>REHABILITATIONS ET DEMOLITIONS EFFECTUEES SUR PARC LOCATIF</t>
  </si>
  <si>
    <t>Logements et équiv. foyers ayant été démolis</t>
  </si>
  <si>
    <t>VII.f</t>
  </si>
  <si>
    <t>VII.g</t>
  </si>
  <si>
    <t>VII.h</t>
  </si>
  <si>
    <t>VII.i</t>
  </si>
  <si>
    <t>VII.j</t>
  </si>
  <si>
    <t>VII.k</t>
  </si>
  <si>
    <t>(1)</t>
  </si>
  <si>
    <t>Il s'agit du montant de la redevance ou de la rémunération constituant une charge d'exploitation</t>
  </si>
  <si>
    <t>COUT DE FONCTIONNEMENT</t>
  </si>
  <si>
    <t>ANALYSE DES AMORTISSEMENTS FINANCIERS</t>
  </si>
  <si>
    <t>B7</t>
  </si>
  <si>
    <t>ET REPRISES SUR SUBVENTIONS</t>
  </si>
  <si>
    <t>REMBOURSEMENTS OPERES DURANT</t>
  </si>
  <si>
    <t>L'EXERCICE ET DEPUIS L'ORIGINE</t>
  </si>
  <si>
    <t>Indiquer le montant des remboursements en capital opérés au cours de l'exercice</t>
  </si>
  <si>
    <t>Gros entretien</t>
  </si>
  <si>
    <t>Coût de fonctionnement par unité gérée calculé par la Sem</t>
  </si>
  <si>
    <t>VII.e</t>
  </si>
  <si>
    <t>VIIIA-</t>
  </si>
  <si>
    <t>VIIIB-</t>
  </si>
  <si>
    <t>_bouton</t>
  </si>
  <si>
    <t xml:space="preserve">(***): Si sorties d'actifs au cours de l'exercice, ventes ou démolitions, </t>
  </si>
  <si>
    <t xml:space="preserve"> RESULTAT NET (VII à XI)  AU </t>
  </si>
  <si>
    <t xml:space="preserve">indiquer ici en moins les éléments concernant ces programmes avec les dépenses    </t>
  </si>
  <si>
    <t>et les financements comptabilisés identiques aux montants prévisionnels.</t>
  </si>
  <si>
    <t xml:space="preserve">Les financements non remboursés doivent être portés en emprunts ou subventions </t>
  </si>
  <si>
    <t>non affectés au passif du bilan en B2.</t>
  </si>
  <si>
    <t xml:space="preserve"> (hors remboursements anticipés de l'exercice s'élevant à :</t>
  </si>
  <si>
    <t>)</t>
  </si>
  <si>
    <t>Indiquer la part des reprises sur subventions effectuées au cours de l'exercice</t>
  </si>
  <si>
    <t>Indiquer le montant des remboursements en capital opérés depuis l'origine</t>
  </si>
  <si>
    <t xml:space="preserve"> (hors remboursements anticipés depuis l'origine s'élevant à :</t>
  </si>
  <si>
    <t>FACULTATIF:</t>
  </si>
  <si>
    <t>Indiquer le montant des amortissements courus non échus (ACNE)</t>
  </si>
  <si>
    <t>ANALYSE DES PROVISIONS POUR RISQUES</t>
  </si>
  <si>
    <t>ET CHARGES (Passif du bilan)</t>
  </si>
  <si>
    <t>VENTILATION PAR NATURE</t>
  </si>
  <si>
    <t>Provisions pour risques promotion immobilière</t>
  </si>
  <si>
    <t>Provisions pour risques sur concession d'aménagement</t>
  </si>
  <si>
    <t>X.c</t>
  </si>
  <si>
    <t>Provisions pour pensions et droits similaires</t>
  </si>
  <si>
    <t>X.d</t>
  </si>
  <si>
    <t>Provisions pour impôts</t>
  </si>
  <si>
    <t>X.e</t>
  </si>
  <si>
    <t>X.f</t>
  </si>
  <si>
    <t>X.g</t>
  </si>
  <si>
    <t>Autres provisions pour risques et charges  (1)</t>
  </si>
  <si>
    <t>La provision pour congés payés doit être imputée au bilan: B2 passif ligne XI.g</t>
  </si>
  <si>
    <t>X.h</t>
  </si>
  <si>
    <t>Total des provisions pour risques et charges</t>
  </si>
  <si>
    <t>X.i</t>
  </si>
  <si>
    <t>(1)  Part provision pour risques susceptible d'être reprise à court terme (2 ans au plus)</t>
  </si>
  <si>
    <t>ANALYSE DES COMPTES CLIENTS</t>
  </si>
  <si>
    <t>B8</t>
  </si>
  <si>
    <r>
      <t>ou</t>
    </r>
    <r>
      <rPr>
        <b/>
        <sz val="12"/>
        <rFont val="Arial"/>
        <family val="2"/>
      </rPr>
      <t xml:space="preserve">  </t>
    </r>
    <r>
      <rPr>
        <sz val="10"/>
        <rFont val="Arial"/>
        <family val="2"/>
      </rPr>
      <t xml:space="preserve">Nombre de jours de vacance </t>
    </r>
  </si>
  <si>
    <t>ET LOCATAIRES DOUTEUX (Actif du bilan)</t>
  </si>
  <si>
    <t>VENTILATION DES CREANCES LOCATIVES</t>
  </si>
  <si>
    <t>Provisions</t>
  </si>
  <si>
    <t>ET DES PROVISIONS CONSTITUEES</t>
  </si>
  <si>
    <t>créances</t>
  </si>
  <si>
    <t>constituées</t>
  </si>
  <si>
    <t>brutes</t>
  </si>
  <si>
    <t>douteuses</t>
  </si>
  <si>
    <t>Créances sur locataires en place</t>
  </si>
  <si>
    <t xml:space="preserve">      dont à plus d'un an</t>
  </si>
  <si>
    <t>dont :</t>
  </si>
  <si>
    <t>Créances sur locataires partis</t>
  </si>
  <si>
    <t>TOTAL</t>
  </si>
  <si>
    <t>autres locat.</t>
  </si>
  <si>
    <t>DIVERS</t>
  </si>
  <si>
    <t>Compte de résultat</t>
  </si>
  <si>
    <t>TAXE FONCIERE SUR PROPRIETES BATIES (TFPB)</t>
  </si>
  <si>
    <t>TFPB PREVISIONNELLE</t>
  </si>
  <si>
    <t>exercice</t>
  </si>
  <si>
    <t xml:space="preserve">Dotation prov. douteuses de l'exercice (C/681-74) </t>
  </si>
  <si>
    <t xml:space="preserve">Créances  irrécouvrables (C/654) </t>
  </si>
  <si>
    <t xml:space="preserve">Reprise sur provisions clients douteux </t>
  </si>
  <si>
    <t xml:space="preserve"> (C/781-74)</t>
  </si>
  <si>
    <t>RECOUVREMENT</t>
  </si>
  <si>
    <t>Taux de recouvrement des loyers quittancés au titre de l'exercice</t>
  </si>
  <si>
    <t>(loyers encaissés au titre de l'exercice au plus tard trois mois après sa clôture)</t>
  </si>
  <si>
    <t>ANALYSE DES ENGAGEMENTS A TERMINAISON DES</t>
  </si>
  <si>
    <t xml:space="preserve">      OPERATIONS</t>
  </si>
  <si>
    <t xml:space="preserve">         DEPENSES</t>
  </si>
  <si>
    <t>FINANCEMENTS</t>
  </si>
  <si>
    <t xml:space="preserve">     LOCATIVES</t>
  </si>
  <si>
    <t>coûts de</t>
  </si>
  <si>
    <t>dépenses</t>
  </si>
  <si>
    <t>financements</t>
  </si>
  <si>
    <t>Dénomination des opérations</t>
  </si>
  <si>
    <t>revient</t>
  </si>
  <si>
    <t>compta-</t>
  </si>
  <si>
    <t>Attributions</t>
  </si>
  <si>
    <t>Sur l'ensemble</t>
  </si>
  <si>
    <t>de l'exercice</t>
  </si>
  <si>
    <t>du parc aidé</t>
  </si>
  <si>
    <t>du Parc Social (O.P.S)</t>
  </si>
  <si>
    <r>
      <t xml:space="preserve">Locataires percevant l'APL (ou l'AL dans les DOM) dans le parc conventionné (ou aidé) </t>
    </r>
    <r>
      <rPr>
        <u/>
        <sz val="10"/>
        <rFont val="Arial"/>
        <family val="2"/>
      </rPr>
      <t xml:space="preserve">à la fin de l'année </t>
    </r>
  </si>
  <si>
    <t>en éq. Agents</t>
  </si>
  <si>
    <t>prévisionnels</t>
  </si>
  <si>
    <t>comptabilisés</t>
  </si>
  <si>
    <t xml:space="preserve">à comptabiliser </t>
  </si>
  <si>
    <t>prévi-</t>
  </si>
  <si>
    <t>bilisées</t>
  </si>
  <si>
    <t>actualisés</t>
  </si>
  <si>
    <t>Codes</t>
  </si>
  <si>
    <t>Noms</t>
  </si>
  <si>
    <t>sionnels</t>
  </si>
  <si>
    <t>(classe 2)</t>
  </si>
  <si>
    <t>Emprunts</t>
  </si>
  <si>
    <t>Fonds propres</t>
  </si>
  <si>
    <t>Sous-Total 1/</t>
  </si>
  <si>
    <t>Reste à dépenser :</t>
  </si>
  <si>
    <t>(1-2) =</t>
  </si>
  <si>
    <t>Total fin. à comptabiliser</t>
  </si>
  <si>
    <t>Ecart :</t>
  </si>
  <si>
    <t>(fin - dép)</t>
  </si>
  <si>
    <t>Créances non exigibles à la clôture (ou inférieures à 1 mois)</t>
  </si>
  <si>
    <t>(**) : Dépenses (études  etc...) concernant des opérations nouvelles,</t>
  </si>
  <si>
    <t>2/ Opérations en cours (inscrites en c/23)      (*)</t>
  </si>
  <si>
    <t>Sous-Total 2/</t>
  </si>
  <si>
    <t>de 2001 à 2005</t>
  </si>
  <si>
    <t>(XIII.c+XIII.f)</t>
  </si>
  <si>
    <t>(8+9) =</t>
  </si>
  <si>
    <t>TOTAUX 1/+2/</t>
  </si>
  <si>
    <t>3/ Opérations préliminaires     (**)</t>
  </si>
  <si>
    <t>Sous-Total 3/</t>
  </si>
  <si>
    <t>(*) :    Ordre de service donné avant la clôture de l'exercice</t>
  </si>
  <si>
    <t xml:space="preserve">         opérations nouvelles, travaux d'amélioration,</t>
  </si>
  <si>
    <t xml:space="preserve">         acquisitions-amélioration (coûts liés à l'acquisition + travaux)</t>
  </si>
  <si>
    <t xml:space="preserve">         acquisitions-améliorations, travaux d'amélioration.</t>
  </si>
  <si>
    <t>C2</t>
  </si>
  <si>
    <t>LOTS TERMINES OU ACQUIS</t>
  </si>
  <si>
    <t>Locaux d'activité</t>
  </si>
  <si>
    <t>Terrains, lotissements</t>
  </si>
  <si>
    <t>en nombre</t>
  </si>
  <si>
    <t>en m²</t>
  </si>
  <si>
    <t>Non vendus à la fin de l'exercice</t>
  </si>
  <si>
    <t>ACTIVITE DE L'EXERCICE</t>
  </si>
  <si>
    <t>Lots mis en chantier durant l'exercice (OS lancé)</t>
  </si>
  <si>
    <t>Lots en cours à la clôture de l'exercice</t>
  </si>
  <si>
    <t>Lots vendus durant l'exercice sur en-cours (contrats signés)</t>
  </si>
  <si>
    <t>XVII-</t>
  </si>
  <si>
    <t xml:space="preserve">CONSTRUCTIONS POUR AUTRUI </t>
  </si>
  <si>
    <t>Activité de prestation de service: maîtrise d'ouvrage déléguée ou mandats</t>
  </si>
  <si>
    <t>XVII.a</t>
  </si>
  <si>
    <t>Logements construits pour autrui</t>
  </si>
  <si>
    <t>XVII.b</t>
  </si>
  <si>
    <t>Autres locaux construits pour autrui</t>
  </si>
  <si>
    <t>XVII.c</t>
  </si>
  <si>
    <t>(programmes figurant en stock à la clôture de l'exercice)</t>
  </si>
  <si>
    <t>XVIII-</t>
  </si>
  <si>
    <t>C3</t>
  </si>
  <si>
    <t>programme global</t>
  </si>
  <si>
    <t>NOMBRE DE LOTS</t>
  </si>
  <si>
    <t xml:space="preserve">MONTANTS </t>
  </si>
  <si>
    <t xml:space="preserve"> MONTANTS</t>
  </si>
  <si>
    <t>totalité de l'opération</t>
  </si>
  <si>
    <t>PREVISIONNELS</t>
  </si>
  <si>
    <t>COMPTABILISES</t>
  </si>
  <si>
    <t>prix de</t>
  </si>
  <si>
    <t>Tempo-</t>
  </si>
  <si>
    <t>production</t>
  </si>
  <si>
    <t>vente</t>
  </si>
  <si>
    <t>rairement</t>
  </si>
  <si>
    <t>Vendus</t>
  </si>
  <si>
    <t>loués</t>
  </si>
  <si>
    <t>des lots</t>
  </si>
  <si>
    <t>classe 3</t>
  </si>
  <si>
    <t xml:space="preserve"> vendus</t>
  </si>
  <si>
    <t>vendus</t>
  </si>
  <si>
    <t xml:space="preserve"> 1/ Logements (en nombre)</t>
  </si>
  <si>
    <t>XVIII.a</t>
  </si>
  <si>
    <t>sous-total 1/</t>
  </si>
  <si>
    <t>XVIII.b</t>
  </si>
  <si>
    <t>Marge :</t>
  </si>
  <si>
    <t>(2-1) =</t>
  </si>
  <si>
    <t>(5-4) =</t>
  </si>
  <si>
    <t xml:space="preserve"> 2/ Autres opérations (en m²)</t>
  </si>
  <si>
    <t>XVIII.c</t>
  </si>
  <si>
    <t>sous-total 2/</t>
  </si>
  <si>
    <t>XVIII.d</t>
  </si>
  <si>
    <t>XVIII.e</t>
  </si>
  <si>
    <t>OPERATIONS PRELIMINAIRES :</t>
  </si>
  <si>
    <t xml:space="preserve">       </t>
  </si>
  <si>
    <t>XVIII.f</t>
  </si>
  <si>
    <t>TOTAUX</t>
  </si>
  <si>
    <t xml:space="preserve">  </t>
  </si>
  <si>
    <t xml:space="preserve">      </t>
  </si>
  <si>
    <r>
      <t xml:space="preserve">(a) </t>
    </r>
    <r>
      <rPr>
        <i/>
        <sz val="8"/>
        <rFont val="Arial"/>
        <family val="2"/>
      </rPr>
      <t>:</t>
    </r>
  </si>
  <si>
    <t>Le montant doit correspondre à la somme des lignes VII.a et VII.b de l'actif du bilan (B1)</t>
  </si>
  <si>
    <r>
      <t xml:space="preserve">(b) </t>
    </r>
    <r>
      <rPr>
        <i/>
        <sz val="8"/>
        <rFont val="Arial"/>
        <family val="2"/>
      </rPr>
      <t>:</t>
    </r>
  </si>
  <si>
    <t>Le montant doit correspondre à celui porté à la ligne VII.c de l'actif du bilan (B1)</t>
  </si>
  <si>
    <t>Logts en</t>
  </si>
  <si>
    <t>nombre</t>
  </si>
  <si>
    <t>en M²</t>
  </si>
  <si>
    <t>XVIII.g</t>
  </si>
  <si>
    <t>Ventes fermes intervenues entre la clôture de l'exercice et la date de l'analyse</t>
  </si>
  <si>
    <t>XVIII.h</t>
  </si>
  <si>
    <t>Contrats de réservation signés à la date de l'analyse (écritures hors bilan)</t>
  </si>
  <si>
    <t xml:space="preserve">      TABLE DE CORRESPONDANCE ETATS FINANCIERS</t>
  </si>
  <si>
    <t>DISPOSITIF D'AUTOCONTROLE - NOUVEAU PLAN COMPTABLE</t>
  </si>
  <si>
    <t>I.  BILAN - ACTIF</t>
  </si>
  <si>
    <t>ETATS FINANCIERS DISPOSITIF D'AUTOCONTROLE</t>
  </si>
  <si>
    <t>NOUVEAU PLAN COMPTABLE</t>
  </si>
  <si>
    <t>201 -237 - 280 - (290)</t>
  </si>
  <si>
    <t>Autres immobilisations incorporelles</t>
  </si>
  <si>
    <t>203 - 205 - 206 - 208 - 237 - 280 - 290</t>
  </si>
  <si>
    <t>211/1 - 211/2 - 211/5 - 213 - 214 - 238 - 281/1 - 281/2 - 281/3 - 281/4 - 291</t>
  </si>
  <si>
    <t>215 -  231/5 - 238/5 - 281/5</t>
  </si>
  <si>
    <t>218 - 231/8 - 238/8 - 281/8</t>
  </si>
  <si>
    <t>Titres de participation &amp; créances rattachées</t>
  </si>
  <si>
    <t>261 - 266 - 267 - 268 - 269 - 296</t>
  </si>
  <si>
    <t>274 - 276 - 297/4 - 297/6</t>
  </si>
  <si>
    <t>271 - 272 - 275 - 279 - 297/1 - 297/2 - 297/5</t>
  </si>
  <si>
    <t>481/1 - 481/2 - 481/6</t>
  </si>
  <si>
    <t>Prêts accédants à la propriété</t>
  </si>
  <si>
    <t>278 - 297/8</t>
  </si>
  <si>
    <t>Terrains nus et Terrains à aménager</t>
  </si>
  <si>
    <t>211/1 - 281/1 - 281/2 - 291 - 31 - 391</t>
  </si>
  <si>
    <t>Etudes et Travaux sur terrains</t>
  </si>
  <si>
    <t>22 - 229/6 - 282 - 292</t>
  </si>
  <si>
    <t>Immobilisations locatives</t>
  </si>
  <si>
    <t xml:space="preserve">Terrains bâtis et Baux emphyt. et autres </t>
  </si>
  <si>
    <t>Téléphone :</t>
  </si>
  <si>
    <t>Fax :</t>
  </si>
  <si>
    <t>e-mail:</t>
  </si>
  <si>
    <t>( y compris location-accession et PSLA)</t>
  </si>
  <si>
    <t>(dont PSLA:</t>
  </si>
  <si>
    <t>Dont PSLA</t>
  </si>
  <si>
    <t xml:space="preserve"> 1BIS/ PSLA (en nombre)</t>
  </si>
  <si>
    <t>I.oa</t>
  </si>
  <si>
    <t>sous-total 1BIS/</t>
  </si>
  <si>
    <t>ou contrats signés en PSLA</t>
  </si>
  <si>
    <t>Taux moyen rémunération</t>
  </si>
  <si>
    <t xml:space="preserve">(il peut s'agir des comptes 602, 603-2, 606, 615-8, 611, 631-633, 641, 645-647, autres, pour la partie non récupérable) </t>
  </si>
  <si>
    <t>tc_NOMSEM</t>
  </si>
  <si>
    <t>tc_SIGLESEM</t>
  </si>
  <si>
    <t>tc_SIREN</t>
  </si>
  <si>
    <t>tc_DCREAT</t>
  </si>
  <si>
    <t>tc_ADR1</t>
  </si>
  <si>
    <t>tc_ADR2</t>
  </si>
  <si>
    <t>tc_CP</t>
  </si>
  <si>
    <t>tc_VILLE</t>
  </si>
  <si>
    <t>tc_ADRSS1</t>
  </si>
  <si>
    <t>tc_ADRSS2</t>
  </si>
  <si>
    <t>tc_ADRSS</t>
  </si>
  <si>
    <t>tc_ADRSSVILLE</t>
  </si>
  <si>
    <t>tc_TELSEM</t>
  </si>
  <si>
    <t>tc_FAXSEM</t>
  </si>
  <si>
    <t>tc_EMAILSEM</t>
  </si>
  <si>
    <t>tc_RESP1</t>
  </si>
  <si>
    <t>tc_TITRESP1</t>
  </si>
  <si>
    <t>tc_TELRESP1</t>
  </si>
  <si>
    <t>tc_EMAILRESP1</t>
  </si>
  <si>
    <t>tc_RESP2</t>
  </si>
  <si>
    <t>tc_RESP3</t>
  </si>
  <si>
    <t>tc_TITRESP3</t>
  </si>
  <si>
    <t>tc_TELRESP3</t>
  </si>
  <si>
    <t>tc_EMAILRESP3</t>
  </si>
  <si>
    <t>tc_C7A11</t>
  </si>
  <si>
    <t>tc_C7A21</t>
  </si>
  <si>
    <t>tc_C7A31</t>
  </si>
  <si>
    <t>tc_C7B11</t>
  </si>
  <si>
    <t>tc_C7C11</t>
  </si>
  <si>
    <t>tc_C7D11</t>
  </si>
  <si>
    <t>tc_C7E11</t>
  </si>
  <si>
    <t>tc_C7F11</t>
  </si>
  <si>
    <t>tc_C7G11</t>
  </si>
  <si>
    <t>tc_C7H11</t>
  </si>
  <si>
    <t>tc_C7I11</t>
  </si>
  <si>
    <t>tc_C7J11</t>
  </si>
  <si>
    <t>tc_C7K11</t>
  </si>
  <si>
    <t>tc_C7L11</t>
  </si>
  <si>
    <t>tc_C7B21</t>
  </si>
  <si>
    <t>tc_C7C21</t>
  </si>
  <si>
    <t>tc_C7D21</t>
  </si>
  <si>
    <t>tc_C7E21</t>
  </si>
  <si>
    <t>tc_C7F21</t>
  </si>
  <si>
    <t>tc_C7G21</t>
  </si>
  <si>
    <t>tc_C7H21</t>
  </si>
  <si>
    <t>tc_C7I21</t>
  </si>
  <si>
    <t>tc_C7J21</t>
  </si>
  <si>
    <t>tc_C7K21</t>
  </si>
  <si>
    <t>tc_C7L21</t>
  </si>
  <si>
    <t>tc_C7B31</t>
  </si>
  <si>
    <t>tc_C7C31</t>
  </si>
  <si>
    <t>tc_C7D31</t>
  </si>
  <si>
    <t>tc_C7E31</t>
  </si>
  <si>
    <t>tc_C7F31</t>
  </si>
  <si>
    <t>tc_C7G31</t>
  </si>
  <si>
    <t>tc_C7H31</t>
  </si>
  <si>
    <t>tc_C7I31</t>
  </si>
  <si>
    <t>tc_C7J31</t>
  </si>
  <si>
    <t>tc_C7K31</t>
  </si>
  <si>
    <t>tc_C7L31</t>
  </si>
  <si>
    <t>tc_TITRESP2</t>
  </si>
  <si>
    <t>tc_TELRESP2</t>
  </si>
  <si>
    <t>tc_EMAILRESP2</t>
  </si>
  <si>
    <t>VIIIAB- DEPENSES DE MAINTENANCE EN REGIE &amp; SOUS-TRAITANCE</t>
  </si>
  <si>
    <t>VIII.ab</t>
  </si>
  <si>
    <t xml:space="preserve"> Dépenses de maintenance à rajouter aux comptes 615-2 en cas de régie ou autres </t>
  </si>
  <si>
    <t>Adresse siège social:</t>
  </si>
  <si>
    <t>PERSONNEL  EXERCICE</t>
  </si>
  <si>
    <t>TOTAL TRESORERIE AU :</t>
  </si>
  <si>
    <t>1-</t>
  </si>
  <si>
    <t>2-</t>
  </si>
  <si>
    <t>Nbre Logts</t>
  </si>
  <si>
    <t xml:space="preserve">    . une autre SEM</t>
  </si>
  <si>
    <t xml:space="preserve">    . un organisme HLM</t>
  </si>
  <si>
    <t xml:space="preserve">    . un autre organisme</t>
  </si>
  <si>
    <t>Dont convent.</t>
  </si>
  <si>
    <t>ou aidés DOM</t>
  </si>
  <si>
    <r>
      <t>ANALYSE DU PATRIMOINE LOCATIF</t>
    </r>
    <r>
      <rPr>
        <b/>
        <sz val="12"/>
        <rFont val="Arial"/>
        <family val="2"/>
      </rPr>
      <t xml:space="preserve"> (suite)</t>
    </r>
  </si>
  <si>
    <t>Logements lancés au cours de l'exercice pour le compte de la SEM (dont défisc DOM)</t>
  </si>
  <si>
    <t xml:space="preserve">MOUVEMENTS DU PATRIMOINE LOCATIF </t>
  </si>
  <si>
    <t>ENTREES DE L'EXERCICE DANS LE PARC LOCATIF</t>
  </si>
  <si>
    <r>
      <t>Si plus de</t>
    </r>
    <r>
      <rPr>
        <i/>
        <sz val="10"/>
        <color indexed="10"/>
        <rFont val="Arial"/>
        <family val="2"/>
      </rPr>
      <t xml:space="preserve"> </t>
    </r>
    <r>
      <rPr>
        <i/>
        <sz val="10"/>
        <rFont val="Arial"/>
        <family val="2"/>
      </rPr>
      <t>3 programmes, calculer</t>
    </r>
  </si>
  <si>
    <t xml:space="preserve">Financement Immobilisations en concession </t>
  </si>
  <si>
    <r>
      <t xml:space="preserve">Autres immobilisations en cours </t>
    </r>
    <r>
      <rPr>
        <sz val="10"/>
        <color indexed="10"/>
        <rFont val="Arial"/>
        <family val="2"/>
      </rPr>
      <t>(YC défiscalisation*)</t>
    </r>
  </si>
  <si>
    <r>
      <t xml:space="preserve">Financement Immobilisations locatives </t>
    </r>
    <r>
      <rPr>
        <b/>
        <sz val="12"/>
        <color indexed="10"/>
        <rFont val="Arial"/>
        <family val="2"/>
      </rPr>
      <t xml:space="preserve">(YC défisc.*) </t>
    </r>
  </si>
  <si>
    <t>de 2006 à 2010</t>
  </si>
  <si>
    <t>LLS</t>
  </si>
  <si>
    <t>LLTS</t>
  </si>
  <si>
    <t>PLI</t>
  </si>
  <si>
    <t>Libre</t>
  </si>
  <si>
    <t>Accession</t>
  </si>
  <si>
    <t>PSLA</t>
  </si>
  <si>
    <t>sociale</t>
  </si>
  <si>
    <t>Logements achevés depuis l'origine (DAT)</t>
  </si>
  <si>
    <t>Logements achevés sur l'exercice</t>
  </si>
  <si>
    <t>Depuis l'origine</t>
  </si>
  <si>
    <t>dont logements gérés par la Sem</t>
  </si>
  <si>
    <t>Nbre d'équivalent</t>
  </si>
  <si>
    <t>Nbre d'unités</t>
  </si>
  <si>
    <t>résidences</t>
  </si>
  <si>
    <t>Foyers achevés depuis l'origine</t>
  </si>
  <si>
    <t>Foyers achevés sur l'exercice</t>
  </si>
  <si>
    <t>ANALYSE DES MONTAGES EN DEFISCALISATION</t>
  </si>
  <si>
    <t>Type de montage en défiscalisation</t>
  </si>
  <si>
    <t>Opérations en propre avec mandat de gestion</t>
  </si>
  <si>
    <t xml:space="preserve">Nbre de sociétés de portage </t>
  </si>
  <si>
    <t>dont la Sem est présente au capital</t>
  </si>
  <si>
    <t>dont la Sem possède &gt; 50% du capital</t>
  </si>
  <si>
    <t>Nbre logements à l'IR</t>
  </si>
  <si>
    <t>Nbre logements à l'IS</t>
  </si>
  <si>
    <t>ANALYSE DES ENGAGEMENTS FINANCIERS EN DEFISCALISATION</t>
  </si>
  <si>
    <t>VRAI / FAUX</t>
  </si>
  <si>
    <t>Comptes consolidés</t>
  </si>
  <si>
    <t>Entrées dans le parc locatifs des logements en défiscalisation</t>
  </si>
  <si>
    <t>(Prix d'achat à l'origine dans le contrat avec la société de portage)</t>
  </si>
  <si>
    <t>VEFA</t>
  </si>
  <si>
    <t>Propre</t>
  </si>
  <si>
    <t>Opérations en propre avec contrat location longue durée</t>
  </si>
  <si>
    <t>Opérations acquisitions en VEFA avec contrat location longue durée</t>
  </si>
  <si>
    <t xml:space="preserve">Engagements financiers des logements entrants dans le patrimoine </t>
  </si>
  <si>
    <t>I.af</t>
  </si>
  <si>
    <t>PLA-I (PLA-TS/LM)- DOM: LLTS</t>
  </si>
  <si>
    <t>Total logements patrimoine Sem</t>
  </si>
  <si>
    <t>par type de financement:</t>
  </si>
  <si>
    <t>III.o</t>
  </si>
  <si>
    <t>III.p</t>
  </si>
  <si>
    <t>III.q</t>
  </si>
  <si>
    <t>III.r</t>
  </si>
  <si>
    <t>III.s</t>
  </si>
  <si>
    <t>Anciens financements aidés (CFF, …)</t>
  </si>
  <si>
    <t>ANRU</t>
  </si>
  <si>
    <t>Plan stratégique de patrimoine actualisé au cours de l'exercice</t>
  </si>
  <si>
    <t>VII- REHABILITATIONS ET DEMOLITIONS DE L'EXERCICE ET PROGRAMMEES</t>
  </si>
  <si>
    <t>en cours à la clôture</t>
  </si>
  <si>
    <t>(ne prendre les logts réhabilités qu'une seule fois)</t>
  </si>
  <si>
    <t>EFFECTIFS (effectif moyen N)</t>
  </si>
  <si>
    <t>à répartir (*)</t>
  </si>
  <si>
    <t xml:space="preserve">(*) Les effectifs imputés à la structure ou au fonctionnement de la </t>
  </si>
  <si>
    <t>(*) Autres tâches</t>
  </si>
  <si>
    <t>société doivent faire l'objet d'une réaffectation analytique dans le</t>
  </si>
  <si>
    <t xml:space="preserve">tableau de droite. Les "Autres activités" de la Sem concernent    </t>
  </si>
  <si>
    <t xml:space="preserve">par exemple la gestion de syndics de copropriétés, diverses </t>
  </si>
  <si>
    <t>prestations de services, …..</t>
  </si>
  <si>
    <t xml:space="preserve">Autres immobilisations financières </t>
  </si>
  <si>
    <r>
      <t xml:space="preserve">Autres immobilisations </t>
    </r>
    <r>
      <rPr>
        <sz val="10"/>
        <color indexed="10"/>
        <rFont val="Arial"/>
        <family val="2"/>
      </rPr>
      <t>(YC défiscalisation*)</t>
    </r>
  </si>
  <si>
    <t>(ligne I.i du compte de résultats - Produits)</t>
  </si>
  <si>
    <t>(ligne I.l du compte de résultats - Produits)</t>
  </si>
  <si>
    <t>Région</t>
  </si>
  <si>
    <t>VII.n</t>
  </si>
  <si>
    <t>Groupe BPCE</t>
  </si>
  <si>
    <t>Autres établissements bancaires</t>
  </si>
  <si>
    <t>Bailleurs sociaux OLS</t>
  </si>
  <si>
    <t>VII.o</t>
  </si>
  <si>
    <t xml:space="preserve">Avantage fiscal </t>
  </si>
  <si>
    <t>rétrocédé</t>
  </si>
  <si>
    <t>5 OM (****)</t>
  </si>
  <si>
    <t>10 OM (****)</t>
  </si>
  <si>
    <t>15 OM (****)</t>
  </si>
  <si>
    <t>logements sociaux en défiscalisation.</t>
  </si>
  <si>
    <t>(8+9+15OM) =</t>
  </si>
  <si>
    <t>III.t</t>
  </si>
  <si>
    <t>C1LS</t>
  </si>
  <si>
    <t>C1A</t>
  </si>
  <si>
    <t>Nombre de logts réhabilités</t>
  </si>
  <si>
    <t>Démolitions  (en nbre logts)</t>
  </si>
  <si>
    <t xml:space="preserve">1 : Egalité entre le parc total ventilé dans
l'historique des mises en services et
le patrimoine logements et foyers de la Sem </t>
  </si>
  <si>
    <t>ANALYSE DU PATRIMOINE LOCATIF EN DEFISCALISATION OUTRE-MER</t>
  </si>
  <si>
    <t>* Défiscalisation Outre-Mer, cumul des comptes concernés
 relatifs à la construction et au financement (Cptes 23, 26 et 27)</t>
  </si>
  <si>
    <t>* Financements des opérations de défiscalisation Outre-Mer:</t>
  </si>
  <si>
    <t>3 : le nombre de logements réhabilités
de l'exercice doit être inférieur ou égal à ceux réhabilités depuis l'origine (avec ou sans conventionnement)</t>
  </si>
  <si>
    <t>4 : le nombre de logements démolis 
au cours de l'exercice doit être inférieur ou égal à ceux démolis depuis l'origine</t>
  </si>
  <si>
    <t>5 : la taxe foncière au titre des logements
doit être inférieure ou égale à la taxe foncière globale</t>
  </si>
  <si>
    <t>6 : le total des logements soumis et non encore soumis à la taxe foncière à la clôture de l'exercice doit être égal au patrimoine global de la Sem</t>
  </si>
  <si>
    <t xml:space="preserve">7 : le total des logements non encore soumis à la taxe foncière à la clôture de l'exercice doit être supérieur ou égal aux sorties d'exonération prévues dans les 7 ans à venir </t>
  </si>
  <si>
    <t>8 : le nombre de locataires dans la ventilation
 par ressources doit être égal aux locataires ayant emménagé dans le parc conventionné durant l'exercice</t>
  </si>
  <si>
    <t>9 : le nombre de locataires percevant l'APL
 en fin d'exercice doit être inférieur ou égal au total des logements soumis à redevance CGLLS</t>
  </si>
  <si>
    <t>10 : le nombre de logements vacants 
à la clôture de l'exercice doit être égal au nombre total de logements vacants à la fin du 12e mois si le tableau de la vacance mois par mois est renseigné</t>
  </si>
  <si>
    <t>12 : le nombre total de personnel administratif,
 technique et commercial à plein temps doit être égal au total ventilé dans l'analyse par activité ligne XVI.a</t>
  </si>
  <si>
    <t>13 : le nombre total de gardiens, personnels d'immeubles et agents concourant à l'entretien, à plein temps doit être égal au total ventilé dans l'analyse par activité ligne XVI.b</t>
  </si>
  <si>
    <t>14 : le nombre total de salariés en régie d'entretien à plein temps doit être égal au total ventilé dans l'analyse par activité ligne XVI.c</t>
  </si>
  <si>
    <t>15 : le nombre total de salariés à plein temps doit être égal au total ventilé dans l'analyse par activité ligne XVI.d</t>
  </si>
  <si>
    <t>16 : le nombre total de départs durant l'exercice doit être égal au total ventilé dans l'analyse par activité ligne XVI.e</t>
  </si>
  <si>
    <t>17 : le nombre total de recrutements durant l'exercice doit être égal au total ventilé dans l'analyse par activité ligne XVI.f</t>
  </si>
  <si>
    <t>18 : le total de l'actif du bilan doit 
être égal au total du passif</t>
  </si>
  <si>
    <t>19 : le résultat de l'exercice au 
bilan doit être égal à celui du compte de résultat</t>
  </si>
  <si>
    <t xml:space="preserve">25 : Le total des autres produits
d'exploitation ventilés dans le tableau B5 doit être égal à la ligne I.aa des produits du compte de résultat en B4 </t>
  </si>
  <si>
    <t xml:space="preserve">28 : La rémunération en concession d'aménagement doit être inférieure ou égale aux produits sur les concessions d'aménagement en B4 </t>
  </si>
  <si>
    <t>29 : Le montant de la redevance ou de la 
rémunération de gestion doit être égal au montant total ventilé par destinations</t>
  </si>
  <si>
    <t>30 : Le montant des reprises 
de subventions de l'exercice sur l'activité locative doit être inférieur ou égal aux reprises de subventions totales de l'exercice en B4</t>
  </si>
  <si>
    <t xml:space="preserve">31 : Le montant total des 
remboursements d'emprunts depuis l'origine doit être supérieur ou égal aux remboursements de l'exercice  </t>
  </si>
  <si>
    <t xml:space="preserve">32 : Le montant total des 
remboursements anticipés d'emprunts depuis l'origine doit être supérieur ou égal aux remboursements anticipés de l'exercice  </t>
  </si>
  <si>
    <t>33 : Le montant total des provisions pour risques et charges ventilé en B7 doit être égal au montant des provisions pour risques et charges repris en B2</t>
  </si>
  <si>
    <t>34 : Le montant total des 
créances locataires ventilé en B8 doit être égal au total brut des clients locataires à l'actif du bilan en B1</t>
  </si>
  <si>
    <t>36 : Le montant total de la dotation aux provisions pour créances locataires ventilée en B8 doit être égale à la dotation aux provisions pour dépréciation des clients douteux dans les charges du compte de résultat en B3</t>
  </si>
  <si>
    <t>37 : Le montant total des créances irrécouvrables ventilées en B8 doit être égal aux créances passées en pertes dans les charges du compte de résultat en B3</t>
  </si>
  <si>
    <t>38 : Le montant total de la reprise sur provisions pour créances douteuses ventilée en B8 doit être égale à celle reprise dans les produits en B4</t>
  </si>
  <si>
    <t>39 : Le total des opérations 
en cours et des opérations préliminaires des tableaux "C1Autres" et "C1LogtSocial" peut être égal aux opérations en cours à l'actif du bilan en B1</t>
  </si>
  <si>
    <t>40 : Le total des dépenses 
comptabilisées concernant la promotion immobilière dans le tableau C3 doit être égal au montant des opérations en stock à l'actif du bilan</t>
  </si>
  <si>
    <t>41 : Le prix de revient des lots 
vendus total repris dans le tableau C3 doit être égal à celui de l'actif du bilan en B1</t>
  </si>
  <si>
    <t xml:space="preserve">Groupe CDC </t>
  </si>
  <si>
    <t>Taux annuel de hausse des loyers pratiqué  (au 01/01/N)</t>
  </si>
  <si>
    <t>ECART</t>
  </si>
  <si>
    <t xml:space="preserve">24 : Le chiffres d'affaires doit 
être supérieur ou égal au quittancement de l'exercice </t>
  </si>
  <si>
    <r>
      <t xml:space="preserve"> parc conventionné  SCO ou SU  mais</t>
    </r>
    <r>
      <rPr>
        <b/>
        <i/>
        <sz val="9"/>
        <rFont val="Arial"/>
        <family val="2"/>
      </rPr>
      <t xml:space="preserve"> SH pour le SLS.</t>
    </r>
  </si>
  <si>
    <t>dont foyers gérés par la Sem</t>
  </si>
  <si>
    <t>dont foyers soumis à redevance CGLLS</t>
  </si>
  <si>
    <t>(ou foyers sociaux des DOM)</t>
  </si>
  <si>
    <t>Fédération des Epl</t>
  </si>
  <si>
    <t>95, rue d'Amsterdam</t>
  </si>
  <si>
    <t>75008  PARIS</t>
  </si>
  <si>
    <t>III.u</t>
  </si>
  <si>
    <t>Formulaire source</t>
  </si>
  <si>
    <t>Campagne source</t>
  </si>
  <si>
    <t>QDIS</t>
  </si>
  <si>
    <t>Cellule source</t>
  </si>
  <si>
    <t>Cellule cible</t>
  </si>
  <si>
    <t>PLUS (PLA) - DOM: LLS - PALULOS</t>
  </si>
  <si>
    <t>Nom</t>
  </si>
  <si>
    <t xml:space="preserve">% de détention du capital </t>
  </si>
  <si>
    <t>Sous-Total 2.1/</t>
  </si>
  <si>
    <t>Sous-Total 2.2/</t>
  </si>
  <si>
    <t>Répartition du parc par classe énérgétique</t>
  </si>
  <si>
    <t xml:space="preserve">Total </t>
  </si>
  <si>
    <t xml:space="preserve">Classe A </t>
  </si>
  <si>
    <t xml:space="preserve">Classe B </t>
  </si>
  <si>
    <t xml:space="preserve">Classe C </t>
  </si>
  <si>
    <t xml:space="preserve">Classe D </t>
  </si>
  <si>
    <t xml:space="preserve">Classe F </t>
  </si>
  <si>
    <t xml:space="preserve">Classe G </t>
  </si>
  <si>
    <t xml:space="preserve">Classe E </t>
  </si>
  <si>
    <t>Nbre de logements ou equi / logts</t>
  </si>
  <si>
    <t>Logements neufs
construction propre</t>
  </si>
  <si>
    <t>Acquisitions améliorations</t>
  </si>
  <si>
    <t>Activité (*) (Aménagement, Promotion Immobilière, Portage immobilier ou Autres)</t>
  </si>
  <si>
    <t>(*) Merci de compléter l'activitité avec simplement : Aménagement, Promotion immobilière, Portage immobilier ou Autres.</t>
  </si>
  <si>
    <t>Spl ayant des moyens mis en commun avec la Sem (effectifs, prestations, locaux…)</t>
  </si>
  <si>
    <t>PLI - Logements intermédiaires</t>
  </si>
  <si>
    <t>Si calculé par la SEM, taux de vacance annuel en %</t>
  </si>
  <si>
    <t>patrimoines:</t>
  </si>
  <si>
    <t xml:space="preserve">Autres </t>
  </si>
  <si>
    <t xml:space="preserve">bureaux, </t>
  </si>
  <si>
    <t>= (T1) + (T2)</t>
  </si>
  <si>
    <t>Logts neufs acquis en VEFA (promoteur)</t>
  </si>
  <si>
    <t xml:space="preserve">Autres (dont secteur libre,…) </t>
  </si>
  <si>
    <t>I.xd</t>
  </si>
  <si>
    <t>III.v</t>
  </si>
  <si>
    <t>Autres (dont secteur libre,…)</t>
  </si>
  <si>
    <t>TRANSFERTS DE PATRIMOINE DE L'EXERCICE</t>
  </si>
  <si>
    <t>VI.ab</t>
  </si>
  <si>
    <t>travaux terminés à la clôture de l'exercice</t>
  </si>
  <si>
    <t>I.</t>
  </si>
  <si>
    <t>II.</t>
  </si>
  <si>
    <t>B6 bis</t>
  </si>
  <si>
    <t>Filiales</t>
  </si>
  <si>
    <r>
      <t xml:space="preserve">Filiales </t>
    </r>
    <r>
      <rPr>
        <sz val="10"/>
        <rFont val="Arial"/>
        <family val="2"/>
      </rPr>
      <t xml:space="preserve">(hors SCI/SAS/.. dans le cadre de la défiscalisation Outre-Mer) </t>
    </r>
    <r>
      <rPr>
        <b/>
        <sz val="12"/>
        <rFont val="Arial"/>
        <family val="2"/>
      </rPr>
      <t>et Spl</t>
    </r>
  </si>
  <si>
    <t>XII.e</t>
  </si>
  <si>
    <t>Si calculé par la SEM, taux de vacance technique annuel en %</t>
  </si>
  <si>
    <r>
      <t xml:space="preserve">Nombre de logements
</t>
    </r>
    <r>
      <rPr>
        <b/>
        <sz val="8"/>
        <rFont val="Arial"/>
        <family val="2"/>
      </rPr>
      <t>0</t>
    </r>
  </si>
  <si>
    <t xml:space="preserve">(****): Concerne uniquement les Sem d'Outre-Mer pour leurs opérations de  </t>
  </si>
  <si>
    <t>XIII.da</t>
  </si>
  <si>
    <t>XIII.ea</t>
  </si>
  <si>
    <t>XIII.db</t>
  </si>
  <si>
    <t>XIII.eb</t>
  </si>
  <si>
    <t>tc_ACTAMEN</t>
  </si>
  <si>
    <t>tc_ACTPROMO</t>
  </si>
  <si>
    <t>tc_ACTAUTRE</t>
  </si>
  <si>
    <t>tc_ACTDET1</t>
  </si>
  <si>
    <t>tc_ACTDET2</t>
  </si>
  <si>
    <t>VISIBLE</t>
  </si>
  <si>
    <t>LIEN</t>
  </si>
  <si>
    <t>29bis : La part de l'actionnariat public ajoutée à celle de l'actionnariat privé doit être égal au montant global du capital</t>
  </si>
  <si>
    <t>tc_C6A1</t>
  </si>
  <si>
    <t>tc_C6B1</t>
  </si>
  <si>
    <t>_C6C1</t>
  </si>
  <si>
    <t>_C6D1</t>
  </si>
  <si>
    <t>_C6E1</t>
  </si>
  <si>
    <t>_C6F1</t>
  </si>
  <si>
    <t>31 bis : Le montant total des 
remboursements d'emprunts locatifs depuis l'origine en B2, 2ème colonne, doit être égal aux remboursements depuis l'origine en B7   y compris les remboursements anticipés</t>
  </si>
  <si>
    <t xml:space="preserve">14 bis : Vérifier que les dépenses de maintenance en régie sont bien indiquées en bas de l'onglet B6 en cas de régie d'entretien salariée </t>
  </si>
  <si>
    <t>Dividendes reçus année N (en €)</t>
  </si>
  <si>
    <t>Contrôle effectif (vrai / faux)</t>
  </si>
  <si>
    <t>Logements vacants à la clôture de l'exercice</t>
  </si>
  <si>
    <t xml:space="preserve">      .dont logts vacants depuis plus de 3 mois</t>
  </si>
  <si>
    <t>de 1991 à 1995</t>
  </si>
  <si>
    <t>III.g</t>
  </si>
  <si>
    <t xml:space="preserve">                                                                              </t>
  </si>
  <si>
    <t>(COPIER-COLLER la première ligne et INSERER au dessus de cette ligne)</t>
  </si>
  <si>
    <t xml:space="preserve">1 bis : Egalité entre le parc total ventilé dans le tableau par type de financement en A2 et le patrimoine total des logements et foyers de la Sem </t>
  </si>
  <si>
    <t>1 ter : Egalité entre le parc total ventilé dans le tableau de répartition par classe énergétique en A1 et le patrimoine total des logements et foyers de la Sem</t>
  </si>
  <si>
    <t>Améliorations et renouvellement de composants (hors travaux de réhabilitation en C1LogtSocial)</t>
  </si>
  <si>
    <t>Exercice N</t>
  </si>
  <si>
    <t>Dont secteur agréé</t>
  </si>
  <si>
    <t>Dont activité locative sociale</t>
  </si>
  <si>
    <t>N° de compte</t>
  </si>
  <si>
    <t>Total des charges 
(à ventiler)</t>
  </si>
  <si>
    <t>Charges non récupérables (A) :</t>
  </si>
  <si>
    <t>CHARGES D'EXPLOITATION</t>
  </si>
  <si>
    <t xml:space="preserve">60/603 </t>
  </si>
  <si>
    <t>Terrains (non affectés)</t>
  </si>
  <si>
    <t>Approvisionnements</t>
  </si>
  <si>
    <t>études et prestations de services</t>
  </si>
  <si>
    <t>605-3</t>
  </si>
  <si>
    <t>Achats de terrains, travaux, et frais annexes (opérations de promotion immobilière)</t>
  </si>
  <si>
    <t>605-5</t>
  </si>
  <si>
    <t>Achats de terrains, travaux, et frais annexes (opérations d'aménagement)</t>
  </si>
  <si>
    <t>autres comptes opérations d'aménagement (à neutraliser avec les produits)</t>
  </si>
  <si>
    <t>Achats non stockés de matières et fournitures</t>
  </si>
  <si>
    <t>Maintenance :</t>
  </si>
  <si>
    <t>615-21</t>
  </si>
  <si>
    <t>Entretien courant</t>
  </si>
  <si>
    <t>615-23</t>
  </si>
  <si>
    <t>Charges de personnel (hors impôts et taxes)</t>
  </si>
  <si>
    <t>Personnels extérieurs</t>
  </si>
  <si>
    <t>631/633</t>
  </si>
  <si>
    <t>Impôts et taxes sur rémunérations</t>
  </si>
  <si>
    <t>635-12</t>
  </si>
  <si>
    <t>Taxe foncière sur propriétés bâties</t>
  </si>
  <si>
    <t>635/637</t>
  </si>
  <si>
    <t>Cotisations à la CGLLS</t>
  </si>
  <si>
    <t>61/62/65</t>
  </si>
  <si>
    <t>Quotes-parts de résultat sur opérations faites en commun</t>
  </si>
  <si>
    <t>681-1</t>
  </si>
  <si>
    <t>Dotations aux amortissements des immobilisations locatives</t>
  </si>
  <si>
    <t>681-572</t>
  </si>
  <si>
    <t>Dotations provision pour gros entretien</t>
  </si>
  <si>
    <t>681-74</t>
  </si>
  <si>
    <t>Dotations aux provisions pour créances douteuses</t>
  </si>
  <si>
    <t>Autres dotations aux amortissements et aux provisions</t>
  </si>
  <si>
    <t>CHARGES FINANCIERES</t>
  </si>
  <si>
    <r>
      <t>Charges d'intérêts</t>
    </r>
    <r>
      <rPr>
        <b/>
        <sz val="8"/>
        <rFont val="Arial"/>
        <family val="2"/>
      </rPr>
      <t xml:space="preserve"> sur financements locatifs</t>
    </r>
  </si>
  <si>
    <r>
      <t>Charges d'intérêts</t>
    </r>
    <r>
      <rPr>
        <b/>
        <sz val="8"/>
        <rFont val="Arial"/>
        <family val="2"/>
      </rPr>
      <t xml:space="preserve"> sur emprunts structurés</t>
    </r>
  </si>
  <si>
    <r>
      <t>Charges d'intérêts</t>
    </r>
    <r>
      <rPr>
        <b/>
        <sz val="8"/>
        <rFont val="Arial"/>
        <family val="2"/>
      </rPr>
      <t xml:space="preserve"> sur préfinancement stock</t>
    </r>
  </si>
  <si>
    <t>Charges nettes sur cessions de VMP</t>
  </si>
  <si>
    <t>664-665-666-668</t>
  </si>
  <si>
    <t>Autres charges financières</t>
  </si>
  <si>
    <t>Dotations aux amortissements et aux provisions</t>
  </si>
  <si>
    <t>CHARGES EXCEPTIONNELLES</t>
  </si>
  <si>
    <t>Sur opérations de gestion</t>
  </si>
  <si>
    <t>VNC du patrimoine immobilisé cédé (vente de logements)</t>
  </si>
  <si>
    <t>VNC des composants remplacés</t>
  </si>
  <si>
    <t>autres sur opérations de capital</t>
  </si>
  <si>
    <t>672/678</t>
  </si>
  <si>
    <t>PARTICIPATION DES SALARIES AUX RESULTATS</t>
  </si>
  <si>
    <t>Autres 69</t>
  </si>
  <si>
    <t>IMPOTS SUR LES BENEFICES ET ASSIMILES</t>
  </si>
  <si>
    <t>TOTAL DES CHARGES NON RECUPERABLES (A):</t>
  </si>
  <si>
    <t>Charges récupérables (B) :</t>
  </si>
  <si>
    <t>TOTAL DES CHARGES (A + B)</t>
  </si>
  <si>
    <t>Produits</t>
  </si>
  <si>
    <t>Total des produits</t>
  </si>
  <si>
    <r>
      <t>PRODUITS D'EXPLOITATION</t>
    </r>
    <r>
      <rPr>
        <b/>
        <sz val="8"/>
        <rFont val="Arial"/>
        <family val="2"/>
      </rPr>
      <t xml:space="preserve"> </t>
    </r>
  </si>
  <si>
    <t>70 (net de 709)</t>
  </si>
  <si>
    <t>Produits des activités :</t>
  </si>
  <si>
    <t>701/707</t>
  </si>
  <si>
    <t>Ventes d'immeubles (stocks) - opérations de promotion immobilière</t>
  </si>
  <si>
    <t>Ventes et produits - opérations d'aménagements en concessions</t>
  </si>
  <si>
    <t xml:space="preserve">autres comptes opérations d'aménagement (à neutraliser avec les charges)  </t>
  </si>
  <si>
    <t>Loyers des logements et annexes (yc garages et parkings rattachés)</t>
  </si>
  <si>
    <t>Surloyers (SLS)</t>
  </si>
  <si>
    <t>Autres loyers (commerces, garages TVA, bureaux…)</t>
  </si>
  <si>
    <t>Récupération de charges locatives</t>
  </si>
  <si>
    <t>706-4</t>
  </si>
  <si>
    <t>Prestations de services - Rémunération de mandats</t>
  </si>
  <si>
    <t>706-3</t>
  </si>
  <si>
    <t>Prestations de services - Rémunération de gestion pour compte de tiers</t>
  </si>
  <si>
    <t>706-5</t>
  </si>
  <si>
    <t>Prestations de services - Rémunération de gestion de copropriétés</t>
  </si>
  <si>
    <t>Autres prestations de services</t>
  </si>
  <si>
    <t>Produits des activités annexes</t>
  </si>
  <si>
    <t>713-3/713-5</t>
  </si>
  <si>
    <t>Variations de stocks  - opérations de promotion immobilières</t>
  </si>
  <si>
    <t>713-4</t>
  </si>
  <si>
    <t>Variations de stocks  - études et prestations de services</t>
  </si>
  <si>
    <t>713-8</t>
  </si>
  <si>
    <t>Variations de stocks  - opérations d'aménagement en concessions</t>
  </si>
  <si>
    <t>Production immobilisée</t>
  </si>
  <si>
    <t>781-57</t>
  </si>
  <si>
    <t>Reprises sur provisions pour gros entretien</t>
  </si>
  <si>
    <t>781-74</t>
  </si>
  <si>
    <t>Reprises sur provisions pour dépréciation des créances</t>
  </si>
  <si>
    <t>Autres reprises sur amortissements et provisions</t>
  </si>
  <si>
    <t>Transferts de charges d'exploitation (à détailler en B5)</t>
  </si>
  <si>
    <t>PRODUITS FINANCIERS</t>
  </si>
  <si>
    <t>764/767</t>
  </si>
  <si>
    <t>Produits de la gestion de trésorerie</t>
  </si>
  <si>
    <t>Autres produits financiers</t>
  </si>
  <si>
    <t>796-3</t>
  </si>
  <si>
    <t>Transferts de charges financières - Intérêts compensateurs</t>
  </si>
  <si>
    <t>Transferts de charges financières (à détailler en B5)</t>
  </si>
  <si>
    <t>PRODUITS EXCEPTIONNELS</t>
  </si>
  <si>
    <t>Sur opérations en capital:</t>
  </si>
  <si>
    <t>Produits des cessions d'éléments d'actif (vente de logements)</t>
  </si>
  <si>
    <t>Subventions d'investissement virées au résultat de l'exercice</t>
  </si>
  <si>
    <t>772/775/778</t>
  </si>
  <si>
    <t>Transferts de charges exceptionnelles (à détailler en B5)</t>
  </si>
  <si>
    <r>
      <t xml:space="preserve">SOUS-TOTAL </t>
    </r>
    <r>
      <rPr>
        <sz val="10"/>
        <rFont val="Arial"/>
        <family val="2"/>
      </rPr>
      <t>(1)</t>
    </r>
  </si>
  <si>
    <t>TOTAL DES PRODUITS (A)</t>
  </si>
  <si>
    <t>TOTAL DES CHARGES  (report de la fiche n°1) (B)</t>
  </si>
  <si>
    <t>RESULTAT (A - B)</t>
  </si>
  <si>
    <t>SUIVI DES AFFECTATIONS DU RESULTAT</t>
  </si>
  <si>
    <t>B10</t>
  </si>
  <si>
    <t>Exercices</t>
  </si>
  <si>
    <t>Date AG</t>
  </si>
  <si>
    <t>Plafond annuel de distribution (a)</t>
  </si>
  <si>
    <t>Taux Livret A
(b)</t>
  </si>
  <si>
    <t>Résultat activité agréée
(c)</t>
  </si>
  <si>
    <t>Affectation réserve légale</t>
  </si>
  <si>
    <t>Dividendes distribués dans la limite du plafond annuel</t>
  </si>
  <si>
    <t>Report à nouveau  activité agréée
(C/ 110 ou 119)</t>
  </si>
  <si>
    <t xml:space="preserve">Programmes activité agréée
(variation de l'exercice)
(d)
</t>
  </si>
  <si>
    <t>Fonds propres investis</t>
  </si>
  <si>
    <t>Fonds propres à investir - activité agréée (cumul)
(e)</t>
  </si>
  <si>
    <t>8 (5 - 6 - 7)</t>
  </si>
  <si>
    <t>Immob.
9</t>
  </si>
  <si>
    <t>Subventions
10</t>
  </si>
  <si>
    <t>Emprunts
11</t>
  </si>
  <si>
    <t>12  (9 - 10  - 11)</t>
  </si>
  <si>
    <t>comptes 20, 21 et 23</t>
  </si>
  <si>
    <t>comptes 131</t>
  </si>
  <si>
    <t>comptes 16</t>
  </si>
  <si>
    <t>Total :</t>
  </si>
  <si>
    <t>(a) L 481-8 du code de la construction et de l'habitation (CCH) : le dividende distribué ne peut être supérieur à un pourcentage de la valeur nominale des actions égal ou inférieur au taux d'intérêt servi au détenteur d'un livret A au 31 décembre de l'année précédente, majoré de 1,5 point.</t>
  </si>
  <si>
    <t>(b) Valeur du livret A pris en considération sur l'exercice considéré pour l'application de l'article L 481-8 du CCH.</t>
  </si>
  <si>
    <t>(d) Sont portés dans les colonnes correspondantes les dépenses nouvelles immobilisées dans l'exercice, ainsi que les notifications de subventions d'investissement et les mobilisations d'emprunts intervenus sur ce même exercice et correspondant à l'activité agréée.</t>
  </si>
  <si>
    <t>(e )  Cette colonne sert à suivre l'affectation dans le temps du report à nouveau lié à l'activité agréée (colonne 8) dans des investissements nouveaux liés à l'activité agréée. Le calcul se fait en retranchant du montant de la colonne 8 les fonds propres investis indiqués par la colonne 12 (calcul de la première application de l'article L 481-8 du CCH).  Les années suivantes, le calcul se fait en reprenant le montant n-1 de la colonne 13, auquel est ajouté la différence entre la colonne 8 et la colonne 12 de l'exercice n.</t>
  </si>
  <si>
    <t>TABLEAU DES AFFECTATIONS DU RESULTAT</t>
  </si>
  <si>
    <t>B9</t>
  </si>
  <si>
    <t>(Montants entre parenthèses lorsqu'il s'agit de montants négatifs)</t>
  </si>
  <si>
    <t>Résultat N-1</t>
  </si>
  <si>
    <t>Dont résultat des activités agréées</t>
  </si>
  <si>
    <t>ORIGINES :</t>
  </si>
  <si>
    <t>Report à nouveau avant affectation du résultat</t>
  </si>
  <si>
    <t xml:space="preserve">     - Prélèvement sur les réserves </t>
  </si>
  <si>
    <t>AFFECTATIONS :</t>
  </si>
  <si>
    <t xml:space="preserve">      - Affectation aux réserves</t>
  </si>
  <si>
    <t xml:space="preserve">       Réserve légale</t>
  </si>
  <si>
    <t xml:space="preserve">       Autres réserves :</t>
  </si>
  <si>
    <t>Dividendes</t>
  </si>
  <si>
    <t>Report à nouveau après affectation du résultat</t>
  </si>
  <si>
    <r>
      <t>rétrocédé</t>
    </r>
    <r>
      <rPr>
        <sz val="8"/>
        <color indexed="51"/>
        <rFont val="Arial"/>
        <family val="2"/>
      </rPr>
      <t xml:space="preserve"> </t>
    </r>
    <r>
      <rPr>
        <sz val="8"/>
        <color indexed="17"/>
        <rFont val="Arial"/>
        <family val="2"/>
      </rPr>
      <t>ou CI</t>
    </r>
  </si>
  <si>
    <t>en nb de logts</t>
  </si>
  <si>
    <t>I.af1  dont logements en QPV</t>
  </si>
  <si>
    <t>ANALYSE DES COMPTES</t>
  </si>
  <si>
    <t>Activité agréée</t>
  </si>
  <si>
    <t>Activité totale</t>
  </si>
  <si>
    <t>dont agréée</t>
  </si>
  <si>
    <t>N</t>
  </si>
  <si>
    <t>Au bilan</t>
  </si>
  <si>
    <t>Actif : autres comptes débiteurs liés à la construction locative en OM (détail de IX.g en B1)</t>
  </si>
  <si>
    <t>Passif : autres comptes liés à la construction locative en OM dont PCA (détail du XI.h et XI.i en B2)</t>
  </si>
  <si>
    <t>Au compte de résultat</t>
  </si>
  <si>
    <t>Redevances de crédit bail liées aux montages en défiscalisation</t>
  </si>
  <si>
    <t>Produits financier liés au montage en défiscalisation</t>
  </si>
  <si>
    <t>Programmation en défiscalisation</t>
  </si>
  <si>
    <t>Programmation en crédit d'impôt</t>
  </si>
  <si>
    <t>I.ta</t>
  </si>
  <si>
    <t>I.ba</t>
  </si>
  <si>
    <t>I.bb</t>
  </si>
  <si>
    <t>I.bc</t>
  </si>
  <si>
    <t>I.bd</t>
  </si>
  <si>
    <t>Dont part de l'activité agrée :</t>
  </si>
  <si>
    <t xml:space="preserve">rémunération promotion </t>
  </si>
  <si>
    <t>rémunération concession d'aménagement</t>
  </si>
  <si>
    <t xml:space="preserve">coûts internes (ou rémunération) sur les opérations de constructions locatives </t>
  </si>
  <si>
    <t>II.o</t>
  </si>
  <si>
    <t xml:space="preserve">Ne pas remplir. Tableau créé en liaison avec les données remplies en B3 B4 B5 et B7 </t>
  </si>
  <si>
    <t>Report à nouveau                                                               dont agréé :</t>
  </si>
  <si>
    <t>Résultat de l'exercice                                                         dont agréé :</t>
  </si>
  <si>
    <t>Capital dont prime d'émission</t>
  </si>
  <si>
    <t>TABLEAU DE VENTILATION DES CHARGES</t>
  </si>
  <si>
    <t>B3</t>
  </si>
  <si>
    <t>TABLEAU DE VENTILATION DES PRODUITS</t>
  </si>
  <si>
    <t>B4</t>
  </si>
  <si>
    <t>ANALYSE DE LA PROGRAMMATION</t>
  </si>
  <si>
    <t xml:space="preserve">Acquisitions sans travaux auprès de.. </t>
  </si>
  <si>
    <t>Subventions d'investissement à recevoir</t>
  </si>
  <si>
    <t xml:space="preserve"> 1/ Opérations terminées non soldées (opérations inscrites en c/21) et sorties d'actifs au cours de l'exercice  (***)</t>
  </si>
  <si>
    <t>transfert de charges foncières aménagement</t>
  </si>
  <si>
    <t>transfert prestations</t>
  </si>
  <si>
    <t>transfert autres produits</t>
  </si>
  <si>
    <t xml:space="preserve">transfert de charges d'entretien courant </t>
  </si>
  <si>
    <t xml:space="preserve">transfert de charges de gros entretien </t>
  </si>
  <si>
    <t xml:space="preserve">transfert de charges de frais de personnel  </t>
  </si>
  <si>
    <t>transfert de charges d'autres charges d'exploitation</t>
  </si>
  <si>
    <t>transfert de charges récupérables</t>
  </si>
  <si>
    <t xml:space="preserve">intérêts compensateurs transférés en ch. Différées </t>
  </si>
  <si>
    <t>transfert de charges exceptionnelles</t>
  </si>
  <si>
    <t>dont vacance</t>
  </si>
  <si>
    <t xml:space="preserve"> technique</t>
  </si>
  <si>
    <t>TVA : incidence LASM</t>
  </si>
  <si>
    <t>TVA : Incidence LASM</t>
  </si>
  <si>
    <t xml:space="preserve">intérêts de préfinancement transférés </t>
  </si>
  <si>
    <t>28 bis : Les produits et les charges de l'activité d'aménagement doivent s'annuler</t>
  </si>
  <si>
    <t>20 : le résultat agréé de l'exercice au 
bilan doit être égal à celui du compte de résultat agré</t>
  </si>
  <si>
    <t>42 : Les transfert de charges agréés en B4 doivent correspondrent aux transferts de charges agréés en B5</t>
  </si>
  <si>
    <t>42 : Les transfert de charges en B4 doivent correspondre aux transferts de charges en B5</t>
  </si>
  <si>
    <t>Activité de construction locative durant l'exercice pour les logements et foyers (OS lancé) et programmation N+1 à N+3</t>
  </si>
  <si>
    <t>service N</t>
  </si>
  <si>
    <t>B5 bis</t>
  </si>
  <si>
    <t>61/62 Autres charges externes</t>
  </si>
  <si>
    <t>62 Divers</t>
  </si>
  <si>
    <t>65 Autres charges de gestion courantes diverses</t>
  </si>
  <si>
    <t>B5 Bis</t>
  </si>
  <si>
    <t>DEGREVEMENT DE TFPB  (Compte 7717 à titre indicatif)</t>
  </si>
  <si>
    <t>II bis</t>
  </si>
  <si>
    <t>Action logement</t>
  </si>
  <si>
    <t>pour les emprunts finançant les immobilisations locatives et la réhabilitation y.c. PSLA</t>
  </si>
  <si>
    <t>2.1 Opérations neuves de logement social</t>
  </si>
  <si>
    <t>ANALYSE DE L'ACTIVITE D'ACESSION ET DE  PROMOTION IMMOBILIERE</t>
  </si>
  <si>
    <t>OPERATIONS D'ACESSION ET PROMOTION IMMOBILIERE</t>
  </si>
  <si>
    <t>II,p</t>
  </si>
  <si>
    <t>Lots terminés et non vendus.</t>
  </si>
  <si>
    <t>ou levées d'option (PSLA)</t>
  </si>
  <si>
    <t xml:space="preserve">       dont depuis plus d'un an en stock</t>
  </si>
  <si>
    <t>ANALYSE DES ENGAGEMENTS D'ACCESSION ET PROMOTION IMMOBILIERE</t>
  </si>
  <si>
    <t>Total du poste Autres charges d'exploitation</t>
  </si>
  <si>
    <t xml:space="preserve">Montant </t>
  </si>
  <si>
    <t>2.2 Autres opérations (réhabilitations, acquisitions améliorations construct foyers…)</t>
  </si>
  <si>
    <t>Autres charges d'exploitation (détail en B5 bis)</t>
  </si>
  <si>
    <t>total</t>
  </si>
  <si>
    <t>tc_QB10N3</t>
  </si>
  <si>
    <t>tc_QB10N6</t>
  </si>
  <si>
    <t>tc_QB10N10</t>
  </si>
  <si>
    <t>tc_QB10N11</t>
  </si>
  <si>
    <t>Tél.   01 53 32 22 00</t>
  </si>
  <si>
    <t>Achats stockés et variation de stocks (hors 609)  :</t>
  </si>
  <si>
    <t>AUTRES CHARGES D'EXPLOITATION NON RECUPERABLES      61/ 62/ 65</t>
  </si>
  <si>
    <t>pour les emprunts finançant les immobilisations locatives et la réhabilitation</t>
  </si>
  <si>
    <t>de l'exercice concernant les emprunts locatifs</t>
  </si>
  <si>
    <t xml:space="preserve">I.f </t>
  </si>
  <si>
    <t>Réserves                                                                           dont agréé :</t>
  </si>
  <si>
    <t>des produits</t>
  </si>
  <si>
    <t>des loyers</t>
  </si>
  <si>
    <t>en phase locative</t>
  </si>
  <si>
    <t>Détailler les principaux éléments de l'onglet B4</t>
  </si>
  <si>
    <t>Total du poste Autres produits d'exploitation ( compte 75)</t>
  </si>
  <si>
    <t>Rémunération d'intermédiaires et honoraires</t>
  </si>
  <si>
    <t>Personnel exterieur à l'entreprise</t>
  </si>
  <si>
    <t>Loyers des baux Emph, construct et à Réhab</t>
  </si>
  <si>
    <t>Amiante, Diagnostic, DPE…</t>
  </si>
  <si>
    <t>transfert de produits financiers (aménagement)</t>
  </si>
  <si>
    <t>Sur opérations de gestion (Voir B5 pour degrèvement TFPB)</t>
  </si>
  <si>
    <t>tc_QB10N1</t>
  </si>
  <si>
    <t>tc_QB10N2</t>
  </si>
  <si>
    <t>tc_QB10N4</t>
  </si>
  <si>
    <t>tc_QB10N5</t>
  </si>
  <si>
    <t>43 : le total des autres charges d'exploitation ventilées dans le tableau B5 bis doit être égal au montant des autres charges d'exploitation au B3</t>
  </si>
  <si>
    <t>43 Bis : le total des autres charges d'exploitation agréés ventilées dans le tableau B5 bis doit être égal au montant des autres charges d'exploitation agréée au B3</t>
  </si>
  <si>
    <t>tc_QB10N7</t>
  </si>
  <si>
    <t>tc_QB10N8</t>
  </si>
  <si>
    <t>tc_QB10N9</t>
  </si>
  <si>
    <t>21 : Le montant total de la provision pour créances locataires ventilée en B8 doit être égale à celle sur les clients locataires à l'actif du bilan en B2</t>
  </si>
  <si>
    <t>22 : le montant de la trésorerie dans le tableau de synthèse de la structure financière doit être égal à celle du bilan déduction faite de la trésorerie négative</t>
  </si>
  <si>
    <t>23 : le montant du résultat net dans le tableau de synthèse de l'exploitation doit être égal au résultat de l'exercice du bilan</t>
  </si>
  <si>
    <t xml:space="preserve">26 : Le total de la production 
immobilisée en B5 doit être égal, frais financiers déduits et directement retraités, au montant de la production immobilisée dans les produits en B4. </t>
  </si>
  <si>
    <t xml:space="preserve">44. Le montant d'améliorations et remplacement de composants de l'exercice doit être renseigné en A3 </t>
  </si>
  <si>
    <t>tc_C7M11</t>
  </si>
  <si>
    <t>tc_C7M21</t>
  </si>
  <si>
    <t>tc_C7N11</t>
  </si>
  <si>
    <t>tc_C7N21</t>
  </si>
  <si>
    <t>tc_C7O21</t>
  </si>
  <si>
    <t>tc_C7O11</t>
  </si>
  <si>
    <r>
      <t xml:space="preserve">Locataires ayant emménagé dans le parc conventionné (ou aidé dans les DOM)  </t>
    </r>
    <r>
      <rPr>
        <u/>
        <sz val="10"/>
        <rFont val="Arial"/>
        <family val="2"/>
      </rPr>
      <t>durant l'année</t>
    </r>
  </si>
  <si>
    <t xml:space="preserve">Prime Assurance </t>
  </si>
  <si>
    <t>Dommage ouvrage</t>
  </si>
  <si>
    <t>45 : le total des mise en service par type de financement de l'année doit etre égal au total des mises en service de l'exercice</t>
  </si>
  <si>
    <t xml:space="preserve">    </t>
  </si>
  <si>
    <t xml:space="preserve">Dont mises en </t>
  </si>
  <si>
    <t>704-1</t>
  </si>
  <si>
    <t>704-3</t>
  </si>
  <si>
    <t>Autres 704</t>
  </si>
  <si>
    <t>COTISATIONS CGLLS</t>
  </si>
  <si>
    <t xml:space="preserve">I.a </t>
  </si>
  <si>
    <t>(Reprises-Dotations)</t>
  </si>
  <si>
    <t xml:space="preserve">III.a </t>
  </si>
  <si>
    <t>REDUCTION DE LOYER SOLIDARITE (RLS)</t>
  </si>
  <si>
    <t>tc_QB10M1</t>
  </si>
  <si>
    <t>tc_QB10M2</t>
  </si>
  <si>
    <t>tc_QB10M3</t>
  </si>
  <si>
    <t>tc_QB10M4</t>
  </si>
  <si>
    <t>tc_QB10M5</t>
  </si>
  <si>
    <t>tc_QB10M6</t>
  </si>
  <si>
    <t>tc_QB10M7</t>
  </si>
  <si>
    <t>tc_QB10M8</t>
  </si>
  <si>
    <t>tc_QB10M9</t>
  </si>
  <si>
    <t>tc_QB10M10</t>
  </si>
  <si>
    <t>tc_QB10M11</t>
  </si>
  <si>
    <t>Autres dotations (Reprises-Dotations)</t>
  </si>
  <si>
    <t>en 2018</t>
  </si>
  <si>
    <t>Liquidation</t>
  </si>
  <si>
    <t>Dissolution</t>
  </si>
  <si>
    <r>
      <t>1 BIS. IDENTITE</t>
    </r>
    <r>
      <rPr>
        <sz val="11"/>
        <color rgb="FFFF0000"/>
        <rFont val="Arial"/>
        <family val="2"/>
      </rPr>
      <t xml:space="preserve"> (au 31 décembre) – Evolution juridique</t>
    </r>
  </si>
  <si>
    <t>Au cours de l'exercice, votre organisme a effectué une :</t>
  </si>
  <si>
    <t>Date d'effet</t>
  </si>
  <si>
    <t>Raison sociale de l'entité absorbée/"tupée"</t>
  </si>
  <si>
    <t>SIREN</t>
  </si>
  <si>
    <t>Nombre de logements absorbés ou "tupés"</t>
  </si>
  <si>
    <t>Fusion -absorbtion</t>
  </si>
  <si>
    <t>Transmission universelle de patrimoine (TUP)</t>
  </si>
  <si>
    <t>(En cas de liquidation dans l'année, inscrire la date de liquidation)</t>
  </si>
  <si>
    <t>Autres (précisez)</t>
  </si>
  <si>
    <t>Précision</t>
  </si>
  <si>
    <t>de 2011 à 2015</t>
  </si>
  <si>
    <t>Nature de l'opération</t>
  </si>
  <si>
    <t>Aides reçues dans le cadre d'un protocole CGLLS (en compte 7715) (1)</t>
  </si>
  <si>
    <t>Cotisation principale (art. L 452-4 CCH)</t>
  </si>
  <si>
    <t xml:space="preserve">          Montant hors dispositif de lissage</t>
  </si>
  <si>
    <t xml:space="preserve">          (2) Dispositif de lissage – Montant de la majoration</t>
  </si>
  <si>
    <r>
      <rPr>
        <i/>
        <sz val="10"/>
        <rFont val="Univers Cd (W1)"/>
      </rPr>
      <t xml:space="preserve">          (2) Dispositif de lissage</t>
    </r>
    <r>
      <rPr>
        <sz val="10"/>
        <rFont val="Univers Cd (W1)"/>
      </rPr>
      <t xml:space="preserve"> – Montant de la réduction </t>
    </r>
    <r>
      <rPr>
        <i/>
        <sz val="8"/>
        <rFont val="Univers Cd (W1)"/>
      </rPr>
      <t xml:space="preserve"> (avec signe positif)</t>
    </r>
  </si>
  <si>
    <t>Cotisation additionnelle (en compte 6283)</t>
  </si>
  <si>
    <t>Montant net versé  en (compte 6283) après lissage   (avec signe positif)</t>
  </si>
  <si>
    <t>Montant net  reçu (en compte 7583) après lissage   (avec signe positif)</t>
  </si>
  <si>
    <t>Montant en €</t>
  </si>
  <si>
    <t>(1 ) Plans de prévention, rétablissement de l'équilibre, consolidation (hors réorganisation)</t>
  </si>
  <si>
    <r>
      <rPr>
        <sz val="8"/>
        <rFont val="Times New Roman;Times New Roman"/>
        <family val="1"/>
      </rPr>
      <t xml:space="preserve">(2) Afin de lisser l'impact des réductions de loyers de solidarité (RLS) </t>
    </r>
    <r>
      <rPr>
        <sz val="8"/>
        <rFont val="Times New Roman;Times New Roman"/>
        <family val="1"/>
      </rPr>
      <t>prévues à l'article L. 442-2-1 du CCH, un dispositif de modulation de la cotisation</t>
    </r>
    <r>
      <rPr>
        <sz val="8"/>
        <rFont val="Times New Roman;Times New Roman"/>
        <family val="1"/>
      </rPr>
      <t xml:space="preserve"> due à la CGLLS a été mis en place. Ce dispositif ne s’applique ni aux organismes MOI, ni aux organismes dont le patrimoine est situé dans les départements d'outre-mer.</t>
    </r>
  </si>
  <si>
    <t xml:space="preserve">II.g </t>
  </si>
  <si>
    <r>
      <t xml:space="preserve">Montant de la réduction de loyers de solidarité enregistré sur l’exercice (comtpe 70943) </t>
    </r>
    <r>
      <rPr>
        <sz val="10"/>
        <color rgb="FFFF0000"/>
        <rFont val="Univers Cd (W1)"/>
      </rPr>
      <t>Indiquer 0 si pas de logement social ou Outre-mer</t>
    </r>
  </si>
  <si>
    <t>Si calculé par la SEM, coût de la vacance de l'exercice en € (loyers + charges)</t>
  </si>
  <si>
    <r>
      <t xml:space="preserve">en </t>
    </r>
    <r>
      <rPr>
        <b/>
        <u/>
        <sz val="12"/>
        <rFont val="Arial"/>
        <family val="2"/>
      </rPr>
      <t>€</t>
    </r>
  </si>
  <si>
    <r>
      <t xml:space="preserve">en </t>
    </r>
    <r>
      <rPr>
        <b/>
        <u/>
        <sz val="12"/>
        <rFont val="Arial"/>
        <family val="2"/>
      </rPr>
      <t xml:space="preserve"> €</t>
    </r>
  </si>
  <si>
    <t>en €</t>
  </si>
  <si>
    <r>
      <t xml:space="preserve">Montants à la clôture de l'exercice </t>
    </r>
    <r>
      <rPr>
        <b/>
        <u/>
        <sz val="10"/>
        <rFont val="Arial"/>
        <family val="2"/>
      </rPr>
      <t xml:space="preserve">en </t>
    </r>
    <r>
      <rPr>
        <b/>
        <u/>
        <sz val="12"/>
        <rFont val="Arial"/>
        <family val="2"/>
      </rPr>
      <t>€</t>
    </r>
  </si>
  <si>
    <t xml:space="preserve">COUT DE GESTION </t>
  </si>
  <si>
    <t>En euros / logement</t>
  </si>
  <si>
    <t>tc_QB10L1</t>
  </si>
  <si>
    <t>tc_QB10L2</t>
  </si>
  <si>
    <t>tc_QB10L3</t>
  </si>
  <si>
    <t>tc_QB10L4</t>
  </si>
  <si>
    <t>tc_QB10L5</t>
  </si>
  <si>
    <t>tc_QB10L6</t>
  </si>
  <si>
    <t>tc_QB10L7</t>
  </si>
  <si>
    <t>tc_QB10L8</t>
  </si>
  <si>
    <t>tc_QB10L9</t>
  </si>
  <si>
    <t>tc_QB10L10</t>
  </si>
  <si>
    <t>tc_QB10L11</t>
  </si>
  <si>
    <t>en</t>
  </si>
  <si>
    <t>Montant de la participation en €</t>
  </si>
  <si>
    <t>Montant en € sur l'exercice des :</t>
  </si>
  <si>
    <t>de 2016 à 2018</t>
  </si>
  <si>
    <t>tc_QB10O1</t>
  </si>
  <si>
    <t>tc_QB10O2</t>
  </si>
  <si>
    <t>tc_QB10O3</t>
  </si>
  <si>
    <t>tc_QB10O4</t>
  </si>
  <si>
    <t>tc_QB10O5</t>
  </si>
  <si>
    <t>tc_QB10O6</t>
  </si>
  <si>
    <t>tc_QB10O7</t>
  </si>
  <si>
    <t>tc_QB10O8</t>
  </si>
  <si>
    <t>tc_QB10O9</t>
  </si>
  <si>
    <t>tc_QB10O10</t>
  </si>
  <si>
    <t>tc_QB10O11</t>
  </si>
  <si>
    <r>
      <t xml:space="preserve">Montants en </t>
    </r>
    <r>
      <rPr>
        <sz val="12"/>
        <rFont val="Arial"/>
        <family val="2"/>
      </rPr>
      <t>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</si>
</sst>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* #,##0.00\ &quot;€&quot;_-;\-* #,##0.00\ &quot;€&quot;_-;_-* &quot;-&quot;??\ &quot;€&quot;_-;_-@_-"/>
    <numFmt numFmtId="164" formatCode="#,##0.00\ &quot;F&quot;;\-#,##0.00\ &quot;F&quot;"/>
    <numFmt numFmtId="165" formatCode="#,##0.00&quot; F&quot;;&quot;-&quot;#,##0.00&quot; F&quot;"/>
    <numFmt numFmtId="166" formatCode="#\ ###\ ##0;\ \-#\ ###\ ##0"/>
    <numFmt numFmtId="167" formatCode="0.0%"/>
    <numFmt numFmtId="168" formatCode="0.0"/>
    <numFmt numFmtId="169" formatCode="#,##0.0"/>
    <numFmt numFmtId="170" formatCode="00000"/>
    <numFmt numFmtId="171" formatCode="#."/>
    <numFmt numFmtId="172" formatCode="_-* #,##0\ [$€-40C]_-;\-* #,##0\ [$€-40C]_-;_-* &quot;-&quot;??\ [$€-40C]_-;_-@_-"/>
    <numFmt numFmtId="173" formatCode="_-* #,##0.00\ [$€-40C]_-;\-* #,##0.00\ [$€-40C]_-;_-* &quot;-&quot;??\ [$€-40C]_-;_-@_-"/>
    <numFmt numFmtId="174" formatCode="#,##0_ ;[Red]\-#,##0\ "/>
    <numFmt numFmtId="175" formatCode="dd/mm/yy;@"/>
    <numFmt numFmtId="176" formatCode="#,##0.00;[Red]\-#,##0.00"/>
    <numFmt numFmtId="177" formatCode="_-* #,##0.00\ _F_-;\-* #,##0.00\ _F_-;_-* &quot;-&quot;??\ _F_-;_-@_-"/>
  </numFmts>
  <fonts count="94">
    <font>
      <sz val="10"/>
      <name val="Arial"/>
      <family val="2"/>
    </font>
    <font>
      <sz val="10"/>
      <name val="MS Sans Serif"/>
      <family val="2"/>
    </font>
    <font>
      <sz val="10"/>
      <name val="Helv"/>
    </font>
    <font>
      <sz val="10"/>
      <name val="Monotype Sorts"/>
      <charset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u/>
      <sz val="9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Wingdings"/>
      <charset val="2"/>
    </font>
    <font>
      <i/>
      <sz val="8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b/>
      <u val="double"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name val="Geneva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Times New Roman"/>
      <family val="1"/>
    </font>
    <font>
      <sz val="1"/>
      <color indexed="18"/>
      <name val="Courier"/>
      <family val="3"/>
    </font>
    <font>
      <sz val="11"/>
      <color indexed="23"/>
      <name val="Arial Narrow"/>
      <family val="2"/>
    </font>
    <font>
      <sz val="10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51"/>
      <name val="Arial"/>
      <family val="2"/>
    </font>
    <font>
      <sz val="8"/>
      <color indexed="17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i/>
      <sz val="10"/>
      <color rgb="FFFF0000"/>
      <name val="Arial"/>
      <family val="2"/>
    </font>
    <font>
      <sz val="10"/>
      <name val="Univers Cd (W1)"/>
    </font>
    <font>
      <b/>
      <sz val="10"/>
      <name val="Univers Cd (W1)"/>
    </font>
    <font>
      <i/>
      <sz val="10"/>
      <name val="Univers Cd (W1)"/>
    </font>
    <font>
      <i/>
      <sz val="8"/>
      <name val="Univers Cd (W1)"/>
    </font>
    <font>
      <sz val="10"/>
      <color rgb="FFFF0000"/>
      <name val="Univers Cd (W1)"/>
    </font>
    <font>
      <sz val="8"/>
      <name val="Times New Roman;Times New Roman"/>
      <family val="1"/>
    </font>
    <font>
      <sz val="11"/>
      <color indexed="8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8"/>
      </right>
      <top style="medium">
        <color indexed="64"/>
      </top>
      <bottom style="hair">
        <color indexed="8"/>
      </bottom>
      <diagonal/>
    </border>
  </borders>
  <cellStyleXfs count="40">
    <xf numFmtId="0" fontId="0" fillId="0" borderId="0"/>
    <xf numFmtId="40" fontId="1" fillId="0" borderId="0" applyFont="0" applyFill="0" applyBorder="0" applyAlignment="0" applyProtection="0"/>
    <xf numFmtId="171" fontId="72" fillId="0" borderId="0">
      <protection locked="0"/>
    </xf>
    <xf numFmtId="171" fontId="72" fillId="0" borderId="0">
      <protection locked="0"/>
    </xf>
    <xf numFmtId="0" fontId="71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5" fillId="0" borderId="0"/>
    <xf numFmtId="0" fontId="73" fillId="0" borderId="0"/>
    <xf numFmtId="9" fontId="1" fillId="0" borderId="0" applyFont="0" applyFill="0" applyBorder="0" applyAlignment="0" applyProtection="0"/>
    <xf numFmtId="0" fontId="7" fillId="2" borderId="1"/>
    <xf numFmtId="0" fontId="10" fillId="0" borderId="0"/>
    <xf numFmtId="0" fontId="6" fillId="0" borderId="0"/>
    <xf numFmtId="0" fontId="20" fillId="0" borderId="0"/>
    <xf numFmtId="0" fontId="5" fillId="0" borderId="0"/>
    <xf numFmtId="176" fontId="1" fillId="0" borderId="0" applyFont="0" applyFill="0" applyBorder="0" applyAlignment="0" applyProtection="0"/>
    <xf numFmtId="0" fontId="51" fillId="0" borderId="0"/>
    <xf numFmtId="9" fontId="1" fillId="0" borderId="0" applyFont="0" applyFill="0" applyBorder="0" applyAlignment="0" applyProtection="0"/>
    <xf numFmtId="0" fontId="87" fillId="0" borderId="0"/>
    <xf numFmtId="44" fontId="93" fillId="0" borderId="0" applyFont="0" applyFill="0" applyBorder="0" applyAlignment="0" applyProtection="0"/>
    <xf numFmtId="177" fontId="87" fillId="0" borderId="0" applyFont="0" applyFill="0" applyBorder="0" applyAlignment="0" applyProtection="0"/>
    <xf numFmtId="171" fontId="72" fillId="0" borderId="0">
      <protection locked="0"/>
    </xf>
    <xf numFmtId="171" fontId="72" fillId="0" borderId="0">
      <protection locked="0"/>
    </xf>
    <xf numFmtId="171" fontId="72" fillId="0" borderId="0">
      <protection locked="0"/>
    </xf>
    <xf numFmtId="171" fontId="72" fillId="0" borderId="0">
      <protection locked="0"/>
    </xf>
  </cellStyleXfs>
  <cellXfs count="2491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0" xfId="0" applyAlignment="1">
      <alignment horizontal="centerContinuous"/>
    </xf>
    <xf numFmtId="0" fontId="5" fillId="0" borderId="0" xfId="0" applyFont="1"/>
    <xf numFmtId="0" fontId="5" fillId="0" borderId="0" xfId="0" applyFont="1" applyBorder="1"/>
    <xf numFmtId="0" fontId="7" fillId="0" borderId="0" xfId="0" applyFont="1" applyBorder="1"/>
    <xf numFmtId="0" fontId="6" fillId="0" borderId="0" xfId="0" applyFont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Alignment="1">
      <alignment horizontal="right"/>
    </xf>
    <xf numFmtId="0" fontId="6" fillId="0" borderId="0" xfId="0" applyFont="1" applyBorder="1"/>
    <xf numFmtId="0" fontId="5" fillId="0" borderId="0" xfId="0" applyFont="1" applyAlignment="1">
      <alignment horizontal="left"/>
    </xf>
    <xf numFmtId="0" fontId="5" fillId="0" borderId="0" xfId="15" applyFont="1" applyBorder="1"/>
    <xf numFmtId="0" fontId="5" fillId="0" borderId="0" xfId="14" applyFont="1" applyBorder="1"/>
    <xf numFmtId="0" fontId="10" fillId="0" borderId="0" xfId="26"/>
    <xf numFmtId="0" fontId="6" fillId="0" borderId="0" xfId="27"/>
    <xf numFmtId="0" fontId="15" fillId="0" borderId="0" xfId="0" applyFont="1"/>
    <xf numFmtId="0" fontId="10" fillId="0" borderId="0" xfId="26" applyFont="1"/>
    <xf numFmtId="0" fontId="5" fillId="0" borderId="0" xfId="0" applyFont="1" applyAlignment="1">
      <alignment horizontal="center"/>
    </xf>
    <xf numFmtId="0" fontId="10" fillId="0" borderId="0" xfId="26" applyFont="1" applyAlignment="1">
      <alignment horizontal="right"/>
    </xf>
    <xf numFmtId="0" fontId="14" fillId="0" borderId="0" xfId="0" applyFont="1" applyAlignment="1">
      <alignment horizontal="left"/>
    </xf>
    <xf numFmtId="0" fontId="9" fillId="0" borderId="6" xfId="6" applyFont="1" applyBorder="1" applyAlignment="1">
      <alignment horizontal="center"/>
    </xf>
    <xf numFmtId="0" fontId="9" fillId="0" borderId="7" xfId="6" applyFont="1" applyBorder="1" applyAlignment="1">
      <alignment horizontal="center"/>
    </xf>
    <xf numFmtId="0" fontId="5" fillId="0" borderId="0" xfId="6" applyFont="1"/>
    <xf numFmtId="0" fontId="4" fillId="0" borderId="0" xfId="6" applyFont="1"/>
    <xf numFmtId="0" fontId="6" fillId="0" borderId="0" xfId="6" applyFont="1" applyAlignment="1">
      <alignment horizontal="left"/>
    </xf>
    <xf numFmtId="0" fontId="5" fillId="0" borderId="0" xfId="6" applyFont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0" fontId="6" fillId="0" borderId="0" xfId="27" applyAlignment="1">
      <alignment horizontal="left"/>
    </xf>
    <xf numFmtId="0" fontId="9" fillId="0" borderId="8" xfId="6" applyFont="1" applyBorder="1" applyAlignment="1">
      <alignment horizontal="center"/>
    </xf>
    <xf numFmtId="0" fontId="9" fillId="0" borderId="9" xfId="6" applyFont="1" applyBorder="1" applyAlignment="1">
      <alignment horizontal="center"/>
    </xf>
    <xf numFmtId="0" fontId="9" fillId="0" borderId="10" xfId="6" applyFont="1" applyBorder="1" applyAlignment="1">
      <alignment horizontal="center"/>
    </xf>
    <xf numFmtId="0" fontId="23" fillId="0" borderId="0" xfId="6" applyFont="1"/>
    <xf numFmtId="0" fontId="23" fillId="0" borderId="0" xfId="0" applyFont="1"/>
    <xf numFmtId="0" fontId="23" fillId="0" borderId="0" xfId="7" applyFont="1"/>
    <xf numFmtId="0" fontId="23" fillId="0" borderId="0" xfId="0" applyFont="1" applyBorder="1"/>
    <xf numFmtId="0" fontId="23" fillId="0" borderId="11" xfId="0" applyFont="1" applyBorder="1"/>
    <xf numFmtId="0" fontId="23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25" fillId="0" borderId="0" xfId="7" applyFont="1"/>
    <xf numFmtId="0" fontId="23" fillId="0" borderId="0" xfId="0" applyFont="1" applyAlignment="1">
      <alignment horizontal="left"/>
    </xf>
    <xf numFmtId="0" fontId="23" fillId="0" borderId="0" xfId="6" applyFont="1" applyFill="1"/>
    <xf numFmtId="0" fontId="23" fillId="0" borderId="0" xfId="0" applyFont="1" applyFill="1"/>
    <xf numFmtId="0" fontId="23" fillId="0" borderId="0" xfId="27" applyFont="1"/>
    <xf numFmtId="0" fontId="5" fillId="0" borderId="0" xfId="27" applyFont="1"/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164" fontId="6" fillId="0" borderId="0" xfId="7" applyNumberFormat="1" applyFont="1" applyAlignment="1">
      <alignment horizontal="centerContinuous"/>
    </xf>
    <xf numFmtId="0" fontId="23" fillId="0" borderId="0" xfId="7" applyFont="1" applyAlignment="1">
      <alignment horizontal="centerContinuous"/>
    </xf>
    <xf numFmtId="0" fontId="29" fillId="0" borderId="12" xfId="6" applyFont="1" applyBorder="1" applyAlignment="1">
      <alignment horizontal="center" vertical="top"/>
    </xf>
    <xf numFmtId="0" fontId="9" fillId="0" borderId="11" xfId="6" applyFont="1" applyBorder="1" applyAlignment="1">
      <alignment horizontal="center" vertical="top"/>
    </xf>
    <xf numFmtId="0" fontId="29" fillId="0" borderId="13" xfId="6" applyFont="1" applyBorder="1" applyAlignment="1">
      <alignment horizontal="center" vertical="top"/>
    </xf>
    <xf numFmtId="0" fontId="9" fillId="0" borderId="14" xfId="6" applyFont="1" applyBorder="1" applyAlignment="1">
      <alignment horizontal="center"/>
    </xf>
    <xf numFmtId="0" fontId="8" fillId="0" borderId="2" xfId="6" applyFont="1" applyBorder="1" applyAlignment="1">
      <alignment horizontal="center" vertical="top"/>
    </xf>
    <xf numFmtId="0" fontId="8" fillId="0" borderId="15" xfId="6" applyFont="1" applyBorder="1" applyAlignment="1">
      <alignment horizontal="center" vertical="top"/>
    </xf>
    <xf numFmtId="0" fontId="9" fillId="0" borderId="16" xfId="6" applyFont="1" applyBorder="1" applyAlignment="1">
      <alignment horizontal="center" vertical="top"/>
    </xf>
    <xf numFmtId="0" fontId="8" fillId="0" borderId="17" xfId="6" applyFont="1" applyBorder="1" applyAlignment="1">
      <alignment horizontal="center" vertical="top"/>
    </xf>
    <xf numFmtId="0" fontId="29" fillId="0" borderId="18" xfId="6" applyFont="1" applyBorder="1" applyAlignment="1">
      <alignment horizontal="center" vertical="top"/>
    </xf>
    <xf numFmtId="0" fontId="26" fillId="3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20" xfId="6" applyFont="1" applyBorder="1" applyAlignment="1">
      <alignment horizontal="left" vertical="top"/>
    </xf>
    <xf numFmtId="0" fontId="5" fillId="0" borderId="0" xfId="11" applyFont="1"/>
    <xf numFmtId="0" fontId="23" fillId="0" borderId="0" xfId="11" applyFont="1"/>
    <xf numFmtId="0" fontId="23" fillId="0" borderId="2" xfId="11" applyFont="1" applyBorder="1"/>
    <xf numFmtId="0" fontId="23" fillId="0" borderId="21" xfId="11" applyFont="1" applyBorder="1"/>
    <xf numFmtId="0" fontId="23" fillId="0" borderId="0" xfId="11" applyFont="1" applyBorder="1"/>
    <xf numFmtId="0" fontId="23" fillId="0" borderId="22" xfId="11" applyFont="1" applyBorder="1"/>
    <xf numFmtId="0" fontId="6" fillId="0" borderId="21" xfId="11" applyFont="1" applyBorder="1" applyAlignment="1">
      <alignment horizontal="right"/>
    </xf>
    <xf numFmtId="0" fontId="37" fillId="0" borderId="0" xfId="11" applyFont="1"/>
    <xf numFmtId="0" fontId="6" fillId="0" borderId="23" xfId="11" applyFont="1" applyBorder="1" applyAlignment="1">
      <alignment horizontal="center"/>
    </xf>
    <xf numFmtId="0" fontId="23" fillId="4" borderId="24" xfId="11" applyFont="1" applyFill="1" applyBorder="1"/>
    <xf numFmtId="0" fontId="6" fillId="4" borderId="25" xfId="11" applyFont="1" applyFill="1" applyBorder="1" applyAlignment="1">
      <alignment horizontal="center"/>
    </xf>
    <xf numFmtId="0" fontId="34" fillId="0" borderId="0" xfId="11" applyFont="1"/>
    <xf numFmtId="0" fontId="32" fillId="4" borderId="15" xfId="11" applyFont="1" applyFill="1" applyBorder="1" applyAlignment="1">
      <alignment horizontal="center"/>
    </xf>
    <xf numFmtId="0" fontId="5" fillId="0" borderId="0" xfId="12" applyFont="1"/>
    <xf numFmtId="0" fontId="23" fillId="0" borderId="0" xfId="12" applyFont="1"/>
    <xf numFmtId="0" fontId="27" fillId="0" borderId="0" xfId="12" applyFont="1"/>
    <xf numFmtId="0" fontId="23" fillId="4" borderId="24" xfId="12" applyFont="1" applyFill="1" applyBorder="1"/>
    <xf numFmtId="0" fontId="23" fillId="0" borderId="0" xfId="12" applyFont="1" applyBorder="1"/>
    <xf numFmtId="0" fontId="23" fillId="0" borderId="21" xfId="12" applyFont="1" applyBorder="1"/>
    <xf numFmtId="0" fontId="23" fillId="0" borderId="22" xfId="12" applyFont="1" applyBorder="1"/>
    <xf numFmtId="0" fontId="6" fillId="0" borderId="0" xfId="12" applyFont="1" applyBorder="1" applyAlignment="1">
      <alignment horizontal="right"/>
    </xf>
    <xf numFmtId="0" fontId="6" fillId="0" borderId="21" xfId="12" applyFont="1" applyBorder="1" applyAlignment="1">
      <alignment horizontal="right"/>
    </xf>
    <xf numFmtId="0" fontId="10" fillId="0" borderId="0" xfId="12" applyFont="1" applyBorder="1"/>
    <xf numFmtId="0" fontId="6" fillId="4" borderId="24" xfId="12" applyFont="1" applyFill="1" applyBorder="1" applyAlignment="1">
      <alignment horizontal="center"/>
    </xf>
    <xf numFmtId="0" fontId="32" fillId="4" borderId="23" xfId="11" applyFont="1" applyFill="1" applyBorder="1" applyAlignment="1">
      <alignment horizontal="center"/>
    </xf>
    <xf numFmtId="0" fontId="32" fillId="4" borderId="24" xfId="11" applyFont="1" applyFill="1" applyBorder="1" applyAlignment="1">
      <alignment horizontal="center"/>
    </xf>
    <xf numFmtId="0" fontId="32" fillId="4" borderId="25" xfId="11" applyFont="1" applyFill="1" applyBorder="1" applyAlignment="1">
      <alignment horizontal="center"/>
    </xf>
    <xf numFmtId="0" fontId="23" fillId="0" borderId="26" xfId="12" applyFont="1" applyBorder="1"/>
    <xf numFmtId="0" fontId="0" fillId="0" borderId="11" xfId="0" applyBorder="1"/>
    <xf numFmtId="0" fontId="0" fillId="0" borderId="13" xfId="0" applyBorder="1"/>
    <xf numFmtId="0" fontId="27" fillId="4" borderId="6" xfId="12" applyFont="1" applyFill="1" applyBorder="1"/>
    <xf numFmtId="0" fontId="27" fillId="4" borderId="27" xfId="12" applyFont="1" applyFill="1" applyBorder="1"/>
    <xf numFmtId="0" fontId="6" fillId="4" borderId="27" xfId="12" applyFont="1" applyFill="1" applyBorder="1" applyAlignment="1">
      <alignment horizontal="center"/>
    </xf>
    <xf numFmtId="0" fontId="32" fillId="4" borderId="27" xfId="11" applyFont="1" applyFill="1" applyBorder="1" applyAlignment="1">
      <alignment horizontal="center"/>
    </xf>
    <xf numFmtId="0" fontId="32" fillId="4" borderId="14" xfId="11" applyFont="1" applyFill="1" applyBorder="1" applyAlignment="1">
      <alignment horizontal="center"/>
    </xf>
    <xf numFmtId="0" fontId="8" fillId="4" borderId="28" xfId="12" applyFont="1" applyFill="1" applyBorder="1" applyAlignment="1">
      <alignment horizontal="center"/>
    </xf>
    <xf numFmtId="0" fontId="23" fillId="4" borderId="20" xfId="12" applyFont="1" applyFill="1" applyBorder="1"/>
    <xf numFmtId="0" fontId="8" fillId="4" borderId="12" xfId="12" applyFont="1" applyFill="1" applyBorder="1" applyAlignment="1">
      <alignment horizontal="center"/>
    </xf>
    <xf numFmtId="0" fontId="23" fillId="0" borderId="13" xfId="0" applyFont="1" applyBorder="1"/>
    <xf numFmtId="0" fontId="10" fillId="0" borderId="11" xfId="12" applyFont="1" applyBorder="1"/>
    <xf numFmtId="0" fontId="23" fillId="0" borderId="11" xfId="12" applyFont="1" applyBorder="1"/>
    <xf numFmtId="20" fontId="23" fillId="0" borderId="11" xfId="12" applyNumberFormat="1" applyFont="1" applyBorder="1"/>
    <xf numFmtId="0" fontId="23" fillId="0" borderId="6" xfId="11" applyFont="1" applyBorder="1"/>
    <xf numFmtId="0" fontId="23" fillId="4" borderId="27" xfId="11" applyFont="1" applyFill="1" applyBorder="1"/>
    <xf numFmtId="0" fontId="6" fillId="4" borderId="14" xfId="11" applyFont="1" applyFill="1" applyBorder="1" applyAlignment="1">
      <alignment horizontal="center"/>
    </xf>
    <xf numFmtId="0" fontId="32" fillId="4" borderId="29" xfId="11" applyFont="1" applyFill="1" applyBorder="1" applyAlignment="1">
      <alignment horizontal="center"/>
    </xf>
    <xf numFmtId="0" fontId="32" fillId="4" borderId="28" xfId="11" applyFont="1" applyFill="1" applyBorder="1" applyAlignment="1">
      <alignment horizontal="center"/>
    </xf>
    <xf numFmtId="0" fontId="23" fillId="0" borderId="20" xfId="11" applyFont="1" applyBorder="1"/>
    <xf numFmtId="0" fontId="32" fillId="4" borderId="12" xfId="11" applyFont="1" applyFill="1" applyBorder="1" applyAlignment="1">
      <alignment horizontal="center"/>
    </xf>
    <xf numFmtId="0" fontId="10" fillId="0" borderId="11" xfId="11" applyFont="1" applyBorder="1"/>
    <xf numFmtId="0" fontId="23" fillId="0" borderId="11" xfId="11" applyFont="1" applyBorder="1"/>
    <xf numFmtId="0" fontId="10" fillId="0" borderId="16" xfId="12" applyFont="1" applyBorder="1"/>
    <xf numFmtId="0" fontId="10" fillId="0" borderId="16" xfId="11" applyFont="1" applyBorder="1"/>
    <xf numFmtId="0" fontId="16" fillId="0" borderId="0" xfId="0" applyFont="1" applyAlignment="1">
      <alignment horizontal="center"/>
    </xf>
    <xf numFmtId="0" fontId="16" fillId="0" borderId="0" xfId="12" applyFont="1" applyAlignment="1">
      <alignment horizontal="center"/>
    </xf>
    <xf numFmtId="0" fontId="16" fillId="0" borderId="0" xfId="11" applyFont="1" applyAlignment="1">
      <alignment horizontal="center"/>
    </xf>
    <xf numFmtId="0" fontId="16" fillId="0" borderId="0" xfId="7" applyFont="1" applyAlignment="1">
      <alignment horizontal="center"/>
    </xf>
    <xf numFmtId="0" fontId="16" fillId="0" borderId="0" xfId="6" applyFont="1" applyAlignment="1" applyProtection="1">
      <alignment horizontal="center"/>
    </xf>
    <xf numFmtId="0" fontId="0" fillId="0" borderId="0" xfId="0" applyProtection="1"/>
    <xf numFmtId="0" fontId="5" fillId="0" borderId="0" xfId="6" applyFont="1" applyProtection="1"/>
    <xf numFmtId="0" fontId="5" fillId="0" borderId="0" xfId="0" applyFont="1" applyProtection="1"/>
    <xf numFmtId="0" fontId="26" fillId="3" borderId="19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10" fillId="0" borderId="0" xfId="26" applyFont="1" applyAlignment="1" applyProtection="1">
      <alignment horizontal="right"/>
    </xf>
    <xf numFmtId="0" fontId="10" fillId="0" borderId="0" xfId="26" applyFont="1" applyProtection="1"/>
    <xf numFmtId="0" fontId="9" fillId="0" borderId="6" xfId="6" applyFont="1" applyBorder="1" applyAlignment="1" applyProtection="1">
      <alignment horizontal="center"/>
    </xf>
    <xf numFmtId="0" fontId="9" fillId="0" borderId="7" xfId="6" applyFont="1" applyBorder="1" applyAlignment="1" applyProtection="1">
      <alignment horizontal="center"/>
    </xf>
    <xf numFmtId="0" fontId="6" fillId="0" borderId="0" xfId="27" applyProtection="1"/>
    <xf numFmtId="0" fontId="9" fillId="0" borderId="20" xfId="6" applyFont="1" applyBorder="1" applyAlignment="1" applyProtection="1">
      <alignment horizontal="center" vertical="top"/>
    </xf>
    <xf numFmtId="0" fontId="8" fillId="0" borderId="12" xfId="6" applyFont="1" applyBorder="1" applyAlignment="1" applyProtection="1">
      <alignment horizontal="center" vertical="top"/>
    </xf>
    <xf numFmtId="0" fontId="5" fillId="0" borderId="11" xfId="6" applyFont="1" applyBorder="1" applyProtection="1"/>
    <xf numFmtId="0" fontId="5" fillId="0" borderId="30" xfId="6" applyFont="1" applyBorder="1" applyProtection="1"/>
    <xf numFmtId="0" fontId="6" fillId="0" borderId="0" xfId="27" applyFont="1" applyProtection="1"/>
    <xf numFmtId="0" fontId="4" fillId="0" borderId="0" xfId="6" applyFont="1" applyProtection="1"/>
    <xf numFmtId="0" fontId="6" fillId="0" borderId="0" xfId="6" applyFont="1" applyBorder="1" applyAlignment="1" applyProtection="1">
      <alignment horizontal="center"/>
    </xf>
    <xf numFmtId="0" fontId="0" fillId="0" borderId="21" xfId="0" applyBorder="1" applyProtection="1"/>
    <xf numFmtId="0" fontId="17" fillId="0" borderId="0" xfId="27" applyFont="1" applyProtection="1"/>
    <xf numFmtId="0" fontId="17" fillId="0" borderId="0" xfId="0" applyFont="1" applyProtection="1"/>
    <xf numFmtId="0" fontId="17" fillId="0" borderId="0" xfId="6" applyFont="1" applyAlignment="1" applyProtection="1">
      <alignment horizontal="center"/>
    </xf>
    <xf numFmtId="0" fontId="6" fillId="0" borderId="0" xfId="6" applyFont="1" applyAlignment="1" applyProtection="1">
      <alignment horizontal="right"/>
    </xf>
    <xf numFmtId="0" fontId="0" fillId="0" borderId="0" xfId="0" applyBorder="1" applyProtection="1"/>
    <xf numFmtId="0" fontId="9" fillId="0" borderId="31" xfId="6" applyFont="1" applyBorder="1" applyAlignment="1" applyProtection="1">
      <alignment horizontal="center"/>
    </xf>
    <xf numFmtId="0" fontId="6" fillId="0" borderId="0" xfId="6" applyFont="1" applyProtection="1"/>
    <xf numFmtId="0" fontId="20" fillId="0" borderId="0" xfId="6" applyFont="1" applyProtection="1"/>
    <xf numFmtId="0" fontId="20" fillId="0" borderId="0" xfId="27" applyFont="1" applyProtection="1"/>
    <xf numFmtId="165" fontId="6" fillId="0" borderId="0" xfId="6" applyNumberFormat="1" applyFont="1" applyProtection="1"/>
    <xf numFmtId="0" fontId="18" fillId="0" borderId="0" xfId="6" applyFont="1" applyProtection="1"/>
    <xf numFmtId="0" fontId="23" fillId="0" borderId="0" xfId="6" applyFont="1" applyProtection="1"/>
    <xf numFmtId="0" fontId="23" fillId="0" borderId="0" xfId="0" applyFont="1" applyProtection="1"/>
    <xf numFmtId="0" fontId="23" fillId="0" borderId="0" xfId="6" applyFont="1" applyAlignment="1" applyProtection="1">
      <alignment vertical="top"/>
    </xf>
    <xf numFmtId="0" fontId="23" fillId="0" borderId="0" xfId="7" applyFont="1" applyProtection="1"/>
    <xf numFmtId="0" fontId="23" fillId="0" borderId="0" xfId="0" applyFont="1" applyBorder="1" applyProtection="1"/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14" fillId="0" borderId="23" xfId="0" applyFont="1" applyBorder="1" applyAlignment="1" applyProtection="1">
      <alignment horizontal="center"/>
    </xf>
    <xf numFmtId="0" fontId="16" fillId="0" borderId="0" xfId="7" applyFont="1" applyAlignment="1" applyProtection="1">
      <alignment horizontal="center"/>
    </xf>
    <xf numFmtId="0" fontId="5" fillId="0" borderId="0" xfId="7" applyFont="1" applyAlignment="1" applyProtection="1">
      <alignment horizontal="right"/>
    </xf>
    <xf numFmtId="0" fontId="5" fillId="0" borderId="0" xfId="7" applyFont="1" applyProtection="1"/>
    <xf numFmtId="0" fontId="23" fillId="0" borderId="0" xfId="6" applyFont="1" applyFill="1" applyProtection="1"/>
    <xf numFmtId="0" fontId="23" fillId="0" borderId="0" xfId="0" applyFont="1" applyFill="1" applyProtection="1"/>
    <xf numFmtId="0" fontId="14" fillId="0" borderId="0" xfId="6" applyFont="1" applyFill="1" applyProtection="1"/>
    <xf numFmtId="0" fontId="9" fillId="0" borderId="32" xfId="6" applyFont="1" applyBorder="1" applyAlignment="1" applyProtection="1">
      <alignment horizontal="center"/>
    </xf>
    <xf numFmtId="0" fontId="5" fillId="0" borderId="33" xfId="7" applyFont="1" applyBorder="1" applyProtection="1"/>
    <xf numFmtId="0" fontId="16" fillId="0" borderId="0" xfId="7" applyFont="1" applyAlignment="1" applyProtection="1">
      <alignment horizontal="left"/>
    </xf>
    <xf numFmtId="0" fontId="5" fillId="0" borderId="0" xfId="7" applyFont="1" applyBorder="1" applyProtection="1"/>
    <xf numFmtId="0" fontId="23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left"/>
    </xf>
    <xf numFmtId="0" fontId="9" fillId="0" borderId="34" xfId="6" applyFont="1" applyBorder="1" applyAlignment="1" applyProtection="1">
      <alignment horizontal="center"/>
    </xf>
    <xf numFmtId="0" fontId="5" fillId="0" borderId="35" xfId="7" applyFont="1" applyBorder="1" applyProtection="1"/>
    <xf numFmtId="0" fontId="5" fillId="0" borderId="0" xfId="7" applyFont="1" applyBorder="1" applyAlignment="1" applyProtection="1">
      <alignment horizontal="center"/>
    </xf>
    <xf numFmtId="0" fontId="14" fillId="0" borderId="0" xfId="7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27" fillId="0" borderId="0" xfId="0" applyFont="1" applyProtection="1"/>
    <xf numFmtId="0" fontId="27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left"/>
    </xf>
    <xf numFmtId="0" fontId="31" fillId="0" borderId="0" xfId="7" applyFont="1" applyProtection="1"/>
    <xf numFmtId="0" fontId="31" fillId="0" borderId="0" xfId="0" applyFont="1" applyProtection="1"/>
    <xf numFmtId="0" fontId="31" fillId="0" borderId="33" xfId="7" applyFont="1" applyBorder="1" applyProtection="1"/>
    <xf numFmtId="0" fontId="31" fillId="0" borderId="0" xfId="7" applyFont="1" applyBorder="1" applyProtection="1"/>
    <xf numFmtId="0" fontId="31" fillId="0" borderId="0" xfId="0" applyFont="1" applyAlignment="1" applyProtection="1">
      <alignment horizontal="left"/>
    </xf>
    <xf numFmtId="0" fontId="10" fillId="0" borderId="0" xfId="7" applyFont="1" applyProtection="1"/>
    <xf numFmtId="0" fontId="23" fillId="0" borderId="0" xfId="7" applyFont="1" applyBorder="1" applyAlignment="1" applyProtection="1">
      <alignment horizontal="centerContinuous"/>
    </xf>
    <xf numFmtId="0" fontId="9" fillId="0" borderId="36" xfId="6" applyFont="1" applyBorder="1" applyAlignment="1" applyProtection="1">
      <alignment horizontal="center"/>
    </xf>
    <xf numFmtId="0" fontId="9" fillId="0" borderId="37" xfId="7" applyFont="1" applyBorder="1" applyAlignment="1" applyProtection="1">
      <alignment horizontal="center"/>
    </xf>
    <xf numFmtId="0" fontId="23" fillId="0" borderId="11" xfId="7" applyFont="1" applyBorder="1" applyProtection="1"/>
    <xf numFmtId="0" fontId="23" fillId="0" borderId="2" xfId="7" applyFont="1" applyBorder="1" applyAlignment="1" applyProtection="1"/>
    <xf numFmtId="0" fontId="23" fillId="0" borderId="2" xfId="7" applyFont="1" applyBorder="1" applyProtection="1"/>
    <xf numFmtId="0" fontId="28" fillId="0" borderId="0" xfId="0" applyFont="1" applyAlignment="1" applyProtection="1">
      <alignment horizontal="center"/>
    </xf>
    <xf numFmtId="0" fontId="31" fillId="0" borderId="16" xfId="7" applyFont="1" applyBorder="1" applyProtection="1"/>
    <xf numFmtId="0" fontId="31" fillId="0" borderId="17" xfId="7" applyFont="1" applyBorder="1" applyAlignment="1" applyProtection="1"/>
    <xf numFmtId="0" fontId="31" fillId="0" borderId="17" xfId="7" applyFont="1" applyBorder="1" applyProtection="1"/>
    <xf numFmtId="0" fontId="31" fillId="0" borderId="18" xfId="7" applyFont="1" applyBorder="1" applyProtection="1"/>
    <xf numFmtId="0" fontId="16" fillId="0" borderId="0" xfId="8" applyFont="1" applyAlignment="1" applyProtection="1">
      <alignment horizontal="center"/>
    </xf>
    <xf numFmtId="0" fontId="31" fillId="0" borderId="0" xfId="8" applyFont="1" applyProtection="1"/>
    <xf numFmtId="0" fontId="5" fillId="0" borderId="0" xfId="7" applyFont="1" applyBorder="1" applyAlignment="1" applyProtection="1">
      <alignment horizontal="left"/>
    </xf>
    <xf numFmtId="0" fontId="5" fillId="0" borderId="0" xfId="6" applyFont="1" applyFill="1" applyProtection="1"/>
    <xf numFmtId="0" fontId="5" fillId="0" borderId="0" xfId="0" applyFont="1" applyFill="1" applyProtection="1"/>
    <xf numFmtId="0" fontId="23" fillId="0" borderId="0" xfId="8" applyFont="1" applyProtection="1"/>
    <xf numFmtId="0" fontId="23" fillId="0" borderId="0" xfId="8" applyFont="1" applyFill="1" applyBorder="1" applyProtection="1"/>
    <xf numFmtId="0" fontId="6" fillId="0" borderId="0" xfId="8" applyFont="1" applyAlignment="1" applyProtection="1">
      <alignment horizontal="center"/>
    </xf>
    <xf numFmtId="164" fontId="6" fillId="0" borderId="0" xfId="8" applyNumberFormat="1" applyFont="1" applyProtection="1"/>
    <xf numFmtId="0" fontId="9" fillId="0" borderId="38" xfId="8" applyFont="1" applyBorder="1" applyAlignment="1" applyProtection="1">
      <alignment horizontal="center"/>
    </xf>
    <xf numFmtId="0" fontId="9" fillId="0" borderId="3" xfId="7" applyFont="1" applyBorder="1" applyAlignment="1" applyProtection="1">
      <alignment horizontal="center"/>
    </xf>
    <xf numFmtId="0" fontId="9" fillId="0" borderId="39" xfId="7" applyFont="1" applyBorder="1" applyAlignment="1" applyProtection="1">
      <alignment horizontal="center"/>
    </xf>
    <xf numFmtId="0" fontId="9" fillId="0" borderId="40" xfId="7" applyFont="1" applyBorder="1" applyAlignment="1" applyProtection="1">
      <alignment horizontal="center"/>
    </xf>
    <xf numFmtId="0" fontId="9" fillId="0" borderId="41" xfId="7" applyFont="1" applyBorder="1" applyAlignment="1" applyProtection="1">
      <alignment horizontal="center"/>
    </xf>
    <xf numFmtId="0" fontId="9" fillId="0" borderId="12" xfId="7" applyFont="1" applyBorder="1" applyAlignment="1" applyProtection="1">
      <alignment horizontal="center"/>
    </xf>
    <xf numFmtId="0" fontId="5" fillId="0" borderId="0" xfId="8" applyFont="1" applyBorder="1" applyProtection="1"/>
    <xf numFmtId="49" fontId="5" fillId="0" borderId="0" xfId="0" applyNumberFormat="1" applyFont="1" applyBorder="1" applyProtection="1"/>
    <xf numFmtId="0" fontId="5" fillId="0" borderId="0" xfId="0" applyFont="1" applyBorder="1" applyProtection="1"/>
    <xf numFmtId="0" fontId="33" fillId="0" borderId="0" xfId="8" applyFont="1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34" fillId="0" borderId="0" xfId="8" applyFont="1" applyProtection="1"/>
    <xf numFmtId="0" fontId="16" fillId="0" borderId="0" xfId="9" applyFont="1" applyAlignment="1" applyProtection="1">
      <alignment horizontal="center"/>
    </xf>
    <xf numFmtId="0" fontId="9" fillId="0" borderId="26" xfId="10" applyFont="1" applyBorder="1" applyAlignment="1" applyProtection="1">
      <alignment horizontal="center"/>
    </xf>
    <xf numFmtId="0" fontId="9" fillId="0" borderId="31" xfId="10" applyFont="1" applyBorder="1" applyAlignment="1" applyProtection="1">
      <alignment horizontal="center"/>
    </xf>
    <xf numFmtId="0" fontId="10" fillId="0" borderId="0" xfId="26" applyFont="1" applyAlignment="1" applyProtection="1">
      <alignment wrapText="1"/>
    </xf>
    <xf numFmtId="0" fontId="9" fillId="0" borderId="2" xfId="10" applyFont="1" applyBorder="1" applyAlignment="1" applyProtection="1">
      <alignment horizontal="center"/>
    </xf>
    <xf numFmtId="0" fontId="9" fillId="0" borderId="34" xfId="10" applyFont="1" applyBorder="1" applyAlignment="1" applyProtection="1">
      <alignment horizontal="center"/>
    </xf>
    <xf numFmtId="0" fontId="9" fillId="0" borderId="0" xfId="0" applyFont="1" applyProtection="1"/>
    <xf numFmtId="0" fontId="16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right"/>
    </xf>
    <xf numFmtId="0" fontId="9" fillId="0" borderId="31" xfId="0" applyFont="1" applyBorder="1" applyAlignment="1" applyProtection="1">
      <alignment horizontal="center"/>
    </xf>
    <xf numFmtId="0" fontId="9" fillId="0" borderId="34" xfId="0" applyFont="1" applyBorder="1" applyAlignment="1" applyProtection="1">
      <alignment horizontal="center"/>
    </xf>
    <xf numFmtId="0" fontId="6" fillId="0" borderId="0" xfId="0" applyFont="1" applyProtection="1"/>
    <xf numFmtId="0" fontId="37" fillId="0" borderId="0" xfId="0" applyFont="1" applyProtection="1"/>
    <xf numFmtId="0" fontId="37" fillId="0" borderId="0" xfId="0" applyFont="1" applyBorder="1" applyProtection="1"/>
    <xf numFmtId="0" fontId="16" fillId="0" borderId="0" xfId="20" applyFont="1" applyAlignment="1" applyProtection="1">
      <alignment horizontal="center"/>
    </xf>
    <xf numFmtId="0" fontId="23" fillId="0" borderId="0" xfId="20" applyFont="1" applyProtection="1"/>
    <xf numFmtId="0" fontId="27" fillId="0" borderId="0" xfId="20" applyFont="1" applyProtection="1"/>
    <xf numFmtId="0" fontId="23" fillId="0" borderId="0" xfId="20" applyFont="1" applyBorder="1" applyProtection="1"/>
    <xf numFmtId="0" fontId="23" fillId="0" borderId="0" xfId="18" applyFont="1" applyProtection="1"/>
    <xf numFmtId="0" fontId="9" fillId="0" borderId="42" xfId="20" applyFont="1" applyBorder="1" applyAlignment="1" applyProtection="1">
      <alignment horizontal="center"/>
    </xf>
    <xf numFmtId="0" fontId="9" fillId="0" borderId="2" xfId="20" applyFont="1" applyBorder="1" applyAlignment="1" applyProtection="1">
      <alignment horizontal="center"/>
    </xf>
    <xf numFmtId="0" fontId="23" fillId="0" borderId="22" xfId="20" applyFont="1" applyBorder="1" applyProtection="1"/>
    <xf numFmtId="0" fontId="23" fillId="0" borderId="2" xfId="20" applyFont="1" applyBorder="1" applyProtection="1"/>
    <xf numFmtId="0" fontId="9" fillId="0" borderId="0" xfId="20" applyFont="1" applyAlignment="1" applyProtection="1">
      <alignment horizontal="center"/>
    </xf>
    <xf numFmtId="0" fontId="9" fillId="0" borderId="21" xfId="20" applyFont="1" applyBorder="1" applyAlignment="1" applyProtection="1">
      <alignment horizontal="center"/>
    </xf>
    <xf numFmtId="0" fontId="9" fillId="0" borderId="26" xfId="20" applyFont="1" applyBorder="1" applyAlignment="1" applyProtection="1">
      <alignment horizontal="center"/>
    </xf>
    <xf numFmtId="0" fontId="9" fillId="0" borderId="5" xfId="20" applyFont="1" applyBorder="1" applyAlignment="1" applyProtection="1">
      <alignment horizontal="center"/>
    </xf>
    <xf numFmtId="0" fontId="9" fillId="0" borderId="0" xfId="20" applyFont="1" applyBorder="1" applyAlignment="1" applyProtection="1">
      <alignment horizontal="center"/>
    </xf>
    <xf numFmtId="0" fontId="9" fillId="0" borderId="0" xfId="20" applyFont="1" applyProtection="1"/>
    <xf numFmtId="0" fontId="11" fillId="0" borderId="15" xfId="20" applyFont="1" applyBorder="1" applyAlignment="1" applyProtection="1">
      <alignment horizontal="center"/>
    </xf>
    <xf numFmtId="0" fontId="11" fillId="0" borderId="25" xfId="20" applyFont="1" applyBorder="1" applyAlignment="1" applyProtection="1">
      <alignment horizontal="center"/>
    </xf>
    <xf numFmtId="0" fontId="8" fillId="0" borderId="43" xfId="20" applyNumberFormat="1" applyFont="1" applyBorder="1" applyAlignment="1" applyProtection="1">
      <alignment horizontal="center"/>
    </xf>
    <xf numFmtId="0" fontId="8" fillId="0" borderId="25" xfId="20" applyFont="1" applyBorder="1" applyAlignment="1" applyProtection="1">
      <alignment horizontal="center"/>
    </xf>
    <xf numFmtId="0" fontId="8" fillId="0" borderId="15" xfId="20" applyFont="1" applyBorder="1" applyAlignment="1" applyProtection="1">
      <alignment horizontal="center"/>
    </xf>
    <xf numFmtId="0" fontId="11" fillId="0" borderId="2" xfId="20" applyFont="1" applyBorder="1" applyAlignment="1" applyProtection="1">
      <alignment horizontal="center"/>
    </xf>
    <xf numFmtId="0" fontId="11" fillId="0" borderId="0" xfId="20" applyFont="1" applyBorder="1" applyAlignment="1" applyProtection="1">
      <alignment horizontal="center"/>
    </xf>
    <xf numFmtId="0" fontId="8" fillId="0" borderId="42" xfId="20" applyNumberFormat="1" applyFont="1" applyBorder="1" applyAlignment="1" applyProtection="1">
      <alignment horizontal="center"/>
    </xf>
    <xf numFmtId="0" fontId="8" fillId="0" borderId="21" xfId="20" applyFont="1" applyBorder="1" applyAlignment="1" applyProtection="1">
      <alignment horizontal="center"/>
    </xf>
    <xf numFmtId="0" fontId="23" fillId="0" borderId="42" xfId="20" applyFont="1" applyBorder="1" applyProtection="1"/>
    <xf numFmtId="0" fontId="23" fillId="0" borderId="21" xfId="20" applyFont="1" applyBorder="1" applyProtection="1"/>
    <xf numFmtId="0" fontId="23" fillId="0" borderId="0" xfId="17" applyFont="1" applyProtection="1"/>
    <xf numFmtId="0" fontId="6" fillId="0" borderId="22" xfId="17" applyFont="1" applyBorder="1" applyProtection="1"/>
    <xf numFmtId="0" fontId="23" fillId="0" borderId="22" xfId="17" applyFont="1" applyBorder="1" applyProtection="1"/>
    <xf numFmtId="0" fontId="23" fillId="0" borderId="21" xfId="17" applyFont="1" applyBorder="1" applyProtection="1"/>
    <xf numFmtId="0" fontId="23" fillId="0" borderId="26" xfId="20" applyFont="1" applyBorder="1" applyProtection="1"/>
    <xf numFmtId="0" fontId="23" fillId="0" borderId="4" xfId="20" applyFont="1" applyBorder="1" applyProtection="1"/>
    <xf numFmtId="0" fontId="6" fillId="0" borderId="0" xfId="20" applyFont="1" applyBorder="1" applyProtection="1"/>
    <xf numFmtId="0" fontId="23" fillId="0" borderId="24" xfId="20" applyFont="1" applyBorder="1" applyProtection="1"/>
    <xf numFmtId="0" fontId="41" fillId="0" borderId="0" xfId="20" applyFont="1" applyProtection="1"/>
    <xf numFmtId="0" fontId="23" fillId="0" borderId="15" xfId="20" applyFont="1" applyBorder="1" applyProtection="1"/>
    <xf numFmtId="0" fontId="34" fillId="0" borderId="0" xfId="20" applyFont="1" applyProtection="1"/>
    <xf numFmtId="0" fontId="40" fillId="0" borderId="0" xfId="20" applyFont="1" applyAlignment="1" applyProtection="1">
      <alignment horizontal="center"/>
    </xf>
    <xf numFmtId="0" fontId="9" fillId="0" borderId="29" xfId="6" applyFont="1" applyBorder="1" applyAlignment="1" applyProtection="1">
      <alignment horizontal="center"/>
    </xf>
    <xf numFmtId="0" fontId="9" fillId="0" borderId="28" xfId="6" applyFont="1" applyBorder="1" applyAlignment="1" applyProtection="1">
      <alignment horizontal="center"/>
    </xf>
    <xf numFmtId="0" fontId="9" fillId="0" borderId="11" xfId="6" applyFont="1" applyBorder="1" applyAlignment="1" applyProtection="1">
      <alignment horizontal="center"/>
    </xf>
    <xf numFmtId="0" fontId="9" fillId="0" borderId="2" xfId="6" applyFont="1" applyBorder="1" applyAlignment="1" applyProtection="1">
      <alignment horizontal="center"/>
    </xf>
    <xf numFmtId="0" fontId="9" fillId="0" borderId="13" xfId="6" applyFont="1" applyBorder="1" applyAlignment="1" applyProtection="1">
      <alignment horizontal="center"/>
    </xf>
    <xf numFmtId="0" fontId="9" fillId="0" borderId="20" xfId="6" applyFont="1" applyBorder="1" applyAlignment="1" applyProtection="1">
      <alignment horizontal="center"/>
    </xf>
    <xf numFmtId="0" fontId="9" fillId="0" borderId="15" xfId="6" applyFont="1" applyBorder="1" applyAlignment="1" applyProtection="1">
      <alignment horizontal="center"/>
    </xf>
    <xf numFmtId="0" fontId="9" fillId="0" borderId="12" xfId="6" applyFont="1" applyBorder="1" applyAlignment="1" applyProtection="1">
      <alignment horizontal="center"/>
    </xf>
    <xf numFmtId="0" fontId="23" fillId="0" borderId="0" xfId="16" applyFont="1" applyProtection="1"/>
    <xf numFmtId="0" fontId="17" fillId="0" borderId="0" xfId="16" applyFont="1" applyProtection="1"/>
    <xf numFmtId="0" fontId="5" fillId="0" borderId="0" xfId="20" applyFont="1" applyProtection="1"/>
    <xf numFmtId="0" fontId="5" fillId="0" borderId="0" xfId="9" applyFont="1" applyProtection="1"/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6" applyFont="1" applyAlignment="1" applyProtection="1">
      <alignment vertical="center" wrapText="1"/>
    </xf>
    <xf numFmtId="0" fontId="9" fillId="0" borderId="31" xfId="6" applyFont="1" applyBorder="1" applyAlignment="1" applyProtection="1">
      <alignment horizontal="center" vertical="center" wrapText="1"/>
    </xf>
    <xf numFmtId="0" fontId="9" fillId="0" borderId="6" xfId="6" applyFont="1" applyBorder="1" applyAlignment="1" applyProtection="1">
      <alignment horizontal="center" vertical="center" wrapText="1"/>
    </xf>
    <xf numFmtId="0" fontId="9" fillId="0" borderId="28" xfId="6" applyFont="1" applyBorder="1" applyAlignment="1" applyProtection="1">
      <alignment horizontal="center" vertical="center" wrapText="1"/>
    </xf>
    <xf numFmtId="0" fontId="16" fillId="0" borderId="0" xfId="17" applyFont="1" applyAlignment="1" applyProtection="1">
      <alignment horizontal="center"/>
    </xf>
    <xf numFmtId="0" fontId="27" fillId="0" borderId="0" xfId="17" applyFont="1" applyProtection="1"/>
    <xf numFmtId="0" fontId="9" fillId="0" borderId="2" xfId="17" applyFont="1" applyBorder="1" applyAlignment="1" applyProtection="1">
      <alignment horizontal="center"/>
    </xf>
    <xf numFmtId="0" fontId="9" fillId="0" borderId="21" xfId="17" applyFont="1" applyBorder="1" applyAlignment="1" applyProtection="1">
      <alignment horizontal="center"/>
    </xf>
    <xf numFmtId="0" fontId="45" fillId="0" borderId="44" xfId="17" applyFont="1" applyBorder="1" applyAlignment="1" applyProtection="1">
      <alignment horizontal="center"/>
    </xf>
    <xf numFmtId="0" fontId="45" fillId="0" borderId="5" xfId="17" applyFont="1" applyBorder="1" applyAlignment="1" applyProtection="1">
      <alignment horizontal="center"/>
    </xf>
    <xf numFmtId="0" fontId="45" fillId="0" borderId="26" xfId="17" applyFont="1" applyBorder="1" applyAlignment="1" applyProtection="1">
      <alignment horizontal="center"/>
    </xf>
    <xf numFmtId="0" fontId="45" fillId="0" borderId="45" xfId="17" applyFont="1" applyBorder="1" applyAlignment="1" applyProtection="1">
      <alignment horizontal="center"/>
    </xf>
    <xf numFmtId="0" fontId="11" fillId="0" borderId="11" xfId="17" applyFont="1" applyBorder="1" applyAlignment="1" applyProtection="1">
      <alignment horizontal="center"/>
    </xf>
    <xf numFmtId="0" fontId="11" fillId="0" borderId="21" xfId="17" applyFont="1" applyBorder="1" applyAlignment="1" applyProtection="1">
      <alignment horizontal="center"/>
    </xf>
    <xf numFmtId="0" fontId="11" fillId="0" borderId="2" xfId="17" applyFont="1" applyBorder="1" applyAlignment="1" applyProtection="1">
      <alignment horizontal="center"/>
    </xf>
    <xf numFmtId="0" fontId="11" fillId="0" borderId="30" xfId="17" applyFont="1" applyBorder="1" applyAlignment="1" applyProtection="1">
      <alignment horizontal="center"/>
    </xf>
    <xf numFmtId="0" fontId="44" fillId="0" borderId="0" xfId="17" applyFont="1" applyProtection="1"/>
    <xf numFmtId="0" fontId="11" fillId="0" borderId="20" xfId="17" applyFont="1" applyBorder="1" applyAlignment="1" applyProtection="1">
      <alignment horizontal="center"/>
    </xf>
    <xf numFmtId="0" fontId="11" fillId="0" borderId="25" xfId="17" applyFont="1" applyBorder="1" applyAlignment="1" applyProtection="1">
      <alignment horizontal="center"/>
    </xf>
    <xf numFmtId="0" fontId="43" fillId="0" borderId="15" xfId="17" applyFont="1" applyBorder="1" applyAlignment="1" applyProtection="1">
      <alignment horizontal="center"/>
    </xf>
    <xf numFmtId="0" fontId="43" fillId="0" borderId="25" xfId="17" applyFont="1" applyBorder="1" applyAlignment="1" applyProtection="1">
      <alignment horizontal="center"/>
    </xf>
    <xf numFmtId="0" fontId="43" fillId="0" borderId="46" xfId="17" applyFont="1" applyBorder="1" applyAlignment="1" applyProtection="1">
      <alignment horizontal="center"/>
    </xf>
    <xf numFmtId="0" fontId="23" fillId="0" borderId="0" xfId="17" applyFont="1" applyBorder="1" applyProtection="1"/>
    <xf numFmtId="0" fontId="23" fillId="0" borderId="2" xfId="17" applyFont="1" applyBorder="1" applyProtection="1"/>
    <xf numFmtId="0" fontId="23" fillId="0" borderId="30" xfId="17" applyFont="1" applyBorder="1" applyProtection="1"/>
    <xf numFmtId="0" fontId="23" fillId="0" borderId="47" xfId="17" applyFont="1" applyBorder="1" applyProtection="1"/>
    <xf numFmtId="0" fontId="23" fillId="0" borderId="11" xfId="17" applyFont="1" applyBorder="1" applyProtection="1"/>
    <xf numFmtId="0" fontId="6" fillId="0" borderId="11" xfId="17" applyFont="1" applyBorder="1" applyProtection="1"/>
    <xf numFmtId="0" fontId="10" fillId="0" borderId="11" xfId="17" applyFont="1" applyBorder="1" applyAlignment="1" applyProtection="1">
      <alignment horizontal="right"/>
    </xf>
    <xf numFmtId="0" fontId="23" fillId="0" borderId="16" xfId="17" applyFont="1" applyBorder="1" applyProtection="1"/>
    <xf numFmtId="0" fontId="23" fillId="0" borderId="48" xfId="17" applyFont="1" applyBorder="1" applyProtection="1"/>
    <xf numFmtId="0" fontId="16" fillId="0" borderId="0" xfId="17" applyFont="1" applyProtection="1"/>
    <xf numFmtId="0" fontId="6" fillId="0" borderId="23" xfId="17" applyFont="1" applyBorder="1" applyAlignment="1" applyProtection="1">
      <alignment horizontal="center"/>
    </xf>
    <xf numFmtId="0" fontId="16" fillId="0" borderId="0" xfId="18" applyFont="1" applyAlignment="1" applyProtection="1">
      <alignment horizontal="center"/>
    </xf>
    <xf numFmtId="0" fontId="27" fillId="0" borderId="0" xfId="18" applyFont="1" applyProtection="1"/>
    <xf numFmtId="0" fontId="9" fillId="0" borderId="0" xfId="18" applyFont="1" applyProtection="1"/>
    <xf numFmtId="0" fontId="9" fillId="0" borderId="31" xfId="18" applyFont="1" applyBorder="1" applyAlignment="1" applyProtection="1">
      <alignment horizontal="center"/>
    </xf>
    <xf numFmtId="0" fontId="9" fillId="0" borderId="44" xfId="18" applyFont="1" applyBorder="1" applyAlignment="1" applyProtection="1">
      <alignment horizontal="center"/>
    </xf>
    <xf numFmtId="0" fontId="9" fillId="0" borderId="34" xfId="18" applyFont="1" applyBorder="1" applyAlignment="1" applyProtection="1">
      <alignment horizontal="center"/>
    </xf>
    <xf numFmtId="0" fontId="9" fillId="0" borderId="11" xfId="18" applyFont="1" applyBorder="1" applyAlignment="1" applyProtection="1">
      <alignment horizontal="center"/>
    </xf>
    <xf numFmtId="0" fontId="23" fillId="0" borderId="0" xfId="18" applyFont="1" applyBorder="1" applyProtection="1"/>
    <xf numFmtId="0" fontId="9" fillId="0" borderId="49" xfId="18" applyFont="1" applyBorder="1" applyProtection="1"/>
    <xf numFmtId="0" fontId="9" fillId="0" borderId="27" xfId="18" applyFont="1" applyBorder="1" applyProtection="1"/>
    <xf numFmtId="0" fontId="9" fillId="0" borderId="27" xfId="0" applyFont="1" applyBorder="1" applyProtection="1"/>
    <xf numFmtId="0" fontId="9" fillId="0" borderId="50" xfId="18" applyFont="1" applyBorder="1" applyAlignment="1" applyProtection="1">
      <alignment horizontal="center"/>
    </xf>
    <xf numFmtId="0" fontId="23" fillId="0" borderId="51" xfId="18" applyFont="1" applyBorder="1" applyProtection="1"/>
    <xf numFmtId="0" fontId="23" fillId="0" borderId="48" xfId="18" applyFont="1" applyBorder="1" applyProtection="1"/>
    <xf numFmtId="0" fontId="0" fillId="0" borderId="48" xfId="0" applyBorder="1" applyProtection="1"/>
    <xf numFmtId="0" fontId="42" fillId="0" borderId="0" xfId="18" applyFont="1" applyProtection="1"/>
    <xf numFmtId="0" fontId="42" fillId="0" borderId="0" xfId="18" applyFont="1" applyBorder="1" applyProtection="1"/>
    <xf numFmtId="0" fontId="27" fillId="0" borderId="0" xfId="16" applyFont="1" applyProtection="1"/>
    <xf numFmtId="0" fontId="9" fillId="0" borderId="52" xfId="6" applyFont="1" applyBorder="1" applyAlignment="1" applyProtection="1">
      <alignment horizontal="center"/>
    </xf>
    <xf numFmtId="0" fontId="23" fillId="0" borderId="33" xfId="16" applyFont="1" applyBorder="1" applyAlignment="1" applyProtection="1">
      <alignment horizontal="center"/>
    </xf>
    <xf numFmtId="0" fontId="16" fillId="0" borderId="0" xfId="16" applyFont="1" applyAlignment="1" applyProtection="1">
      <alignment horizontal="center"/>
    </xf>
    <xf numFmtId="0" fontId="9" fillId="0" borderId="31" xfId="16" applyFont="1" applyBorder="1" applyAlignment="1" applyProtection="1">
      <alignment horizontal="center"/>
    </xf>
    <xf numFmtId="0" fontId="23" fillId="0" borderId="34" xfId="16" applyFont="1" applyBorder="1" applyProtection="1"/>
    <xf numFmtId="0" fontId="31" fillId="0" borderId="0" xfId="16" applyFont="1" applyProtection="1"/>
    <xf numFmtId="0" fontId="9" fillId="0" borderId="0" xfId="16" applyFont="1" applyProtection="1"/>
    <xf numFmtId="0" fontId="38" fillId="0" borderId="0" xfId="16" applyFont="1" applyProtection="1"/>
    <xf numFmtId="0" fontId="39" fillId="0" borderId="0" xfId="16" applyFont="1" applyProtection="1"/>
    <xf numFmtId="0" fontId="27" fillId="0" borderId="0" xfId="19" applyFont="1" applyProtection="1"/>
    <xf numFmtId="0" fontId="23" fillId="0" borderId="0" xfId="19" applyFont="1" applyProtection="1"/>
    <xf numFmtId="0" fontId="6" fillId="0" borderId="0" xfId="19" applyFont="1" applyProtection="1"/>
    <xf numFmtId="0" fontId="3" fillId="0" borderId="0" xfId="19" applyFont="1" applyAlignment="1" applyProtection="1">
      <alignment horizontal="right"/>
    </xf>
    <xf numFmtId="0" fontId="20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fill"/>
    </xf>
    <xf numFmtId="0" fontId="14" fillId="0" borderId="0" xfId="0" applyFont="1" applyAlignment="1" applyProtection="1">
      <alignment horizontal="left"/>
    </xf>
    <xf numFmtId="0" fontId="23" fillId="0" borderId="0" xfId="0" applyFont="1" applyBorder="1" applyAlignment="1" applyProtection="1">
      <alignment horizontal="center"/>
    </xf>
    <xf numFmtId="0" fontId="40" fillId="0" borderId="0" xfId="0" applyFont="1" applyAlignment="1" applyProtection="1">
      <alignment horizontal="center"/>
    </xf>
    <xf numFmtId="0" fontId="37" fillId="0" borderId="0" xfId="0" applyFont="1" applyAlignment="1" applyProtection="1">
      <alignment horizontal="right"/>
    </xf>
    <xf numFmtId="0" fontId="36" fillId="0" borderId="0" xfId="0" applyFont="1" applyProtection="1"/>
    <xf numFmtId="0" fontId="36" fillId="0" borderId="0" xfId="0" applyFont="1" applyAlignment="1" applyProtection="1">
      <alignment horizontal="center"/>
    </xf>
    <xf numFmtId="0" fontId="21" fillId="0" borderId="0" xfId="0" applyFont="1" applyProtection="1"/>
    <xf numFmtId="14" fontId="23" fillId="0" borderId="0" xfId="17" applyNumberFormat="1" applyFont="1" applyProtection="1"/>
    <xf numFmtId="14" fontId="23" fillId="0" borderId="0" xfId="0" applyNumberFormat="1" applyFont="1" applyProtection="1"/>
    <xf numFmtId="0" fontId="9" fillId="0" borderId="26" xfId="7" applyFont="1" applyBorder="1" applyAlignment="1" applyProtection="1">
      <alignment horizontal="center"/>
    </xf>
    <xf numFmtId="0" fontId="9" fillId="0" borderId="15" xfId="7" applyFont="1" applyBorder="1" applyAlignment="1" applyProtection="1">
      <alignment horizontal="center"/>
    </xf>
    <xf numFmtId="166" fontId="23" fillId="0" borderId="13" xfId="12" applyNumberFormat="1" applyFont="1" applyBorder="1"/>
    <xf numFmtId="166" fontId="23" fillId="0" borderId="30" xfId="12" applyNumberFormat="1" applyFont="1" applyBorder="1"/>
    <xf numFmtId="166" fontId="32" fillId="4" borderId="26" xfId="11" applyNumberFormat="1" applyFont="1" applyFill="1" applyBorder="1" applyAlignment="1">
      <alignment horizontal="center"/>
    </xf>
    <xf numFmtId="166" fontId="23" fillId="0" borderId="0" xfId="0" applyNumberFormat="1" applyFont="1" applyProtection="1"/>
    <xf numFmtId="166" fontId="23" fillId="0" borderId="34" xfId="16" applyNumberFormat="1" applyFont="1" applyBorder="1" applyProtection="1"/>
    <xf numFmtId="166" fontId="23" fillId="0" borderId="34" xfId="16" applyNumberFormat="1" applyFont="1" applyBorder="1" applyAlignment="1" applyProtection="1">
      <alignment horizontal="center"/>
    </xf>
    <xf numFmtId="166" fontId="31" fillId="0" borderId="34" xfId="16" applyNumberFormat="1" applyFont="1" applyBorder="1" applyAlignment="1" applyProtection="1">
      <alignment horizontal="center"/>
    </xf>
    <xf numFmtId="166" fontId="23" fillId="0" borderId="33" xfId="16" applyNumberFormat="1" applyFont="1" applyBorder="1" applyProtection="1"/>
    <xf numFmtId="166" fontId="23" fillId="0" borderId="0" xfId="16" applyNumberFormat="1" applyFont="1" applyBorder="1" applyProtection="1"/>
    <xf numFmtId="166" fontId="23" fillId="0" borderId="0" xfId="16" applyNumberFormat="1" applyFont="1" applyProtection="1"/>
    <xf numFmtId="166" fontId="23" fillId="0" borderId="35" xfId="16" applyNumberFormat="1" applyFont="1" applyBorder="1" applyAlignment="1" applyProtection="1">
      <alignment horizontal="center"/>
    </xf>
    <xf numFmtId="166" fontId="0" fillId="0" borderId="0" xfId="0" applyNumberFormat="1" applyProtection="1"/>
    <xf numFmtId="166" fontId="23" fillId="0" borderId="2" xfId="17" applyNumberFormat="1" applyFont="1" applyBorder="1" applyAlignment="1" applyProtection="1">
      <alignment horizontal="center"/>
    </xf>
    <xf numFmtId="166" fontId="23" fillId="0" borderId="21" xfId="17" applyNumberFormat="1" applyFont="1" applyBorder="1" applyAlignment="1" applyProtection="1">
      <alignment horizontal="center"/>
    </xf>
    <xf numFmtId="166" fontId="23" fillId="0" borderId="30" xfId="17" applyNumberFormat="1" applyFont="1" applyBorder="1" applyAlignment="1" applyProtection="1">
      <alignment horizontal="center"/>
    </xf>
    <xf numFmtId="166" fontId="9" fillId="0" borderId="2" xfId="17" applyNumberFormat="1" applyFont="1" applyBorder="1" applyAlignment="1" applyProtection="1">
      <alignment horizontal="right"/>
    </xf>
    <xf numFmtId="166" fontId="32" fillId="0" borderId="21" xfId="17" applyNumberFormat="1" applyFont="1" applyBorder="1" applyAlignment="1" applyProtection="1">
      <alignment horizontal="center"/>
    </xf>
    <xf numFmtId="166" fontId="23" fillId="0" borderId="21" xfId="17" applyNumberFormat="1" applyFont="1" applyBorder="1" applyProtection="1"/>
    <xf numFmtId="166" fontId="9" fillId="0" borderId="21" xfId="17" applyNumberFormat="1" applyFont="1" applyBorder="1" applyAlignment="1" applyProtection="1">
      <alignment horizontal="right"/>
    </xf>
    <xf numFmtId="166" fontId="23" fillId="0" borderId="2" xfId="17" applyNumberFormat="1" applyFont="1" applyBorder="1" applyProtection="1"/>
    <xf numFmtId="166" fontId="23" fillId="0" borderId="30" xfId="17" applyNumberFormat="1" applyFont="1" applyBorder="1" applyProtection="1"/>
    <xf numFmtId="166" fontId="23" fillId="0" borderId="13" xfId="17" applyNumberFormat="1" applyFont="1" applyBorder="1" applyProtection="1"/>
    <xf numFmtId="166" fontId="23" fillId="0" borderId="21" xfId="17" applyNumberFormat="1" applyFont="1" applyFill="1" applyBorder="1" applyProtection="1"/>
    <xf numFmtId="166" fontId="23" fillId="0" borderId="30" xfId="17" applyNumberFormat="1" applyFont="1" applyFill="1" applyBorder="1" applyProtection="1"/>
    <xf numFmtId="166" fontId="23" fillId="5" borderId="2" xfId="17" applyNumberFormat="1" applyFont="1" applyFill="1" applyBorder="1" applyAlignment="1" applyProtection="1">
      <alignment horizontal="center"/>
    </xf>
    <xf numFmtId="166" fontId="23" fillId="5" borderId="13" xfId="17" applyNumberFormat="1" applyFont="1" applyFill="1" applyBorder="1" applyAlignment="1" applyProtection="1">
      <alignment horizontal="center"/>
    </xf>
    <xf numFmtId="166" fontId="23" fillId="5" borderId="23" xfId="17" applyNumberFormat="1" applyFont="1" applyFill="1" applyBorder="1" applyAlignment="1" applyProtection="1">
      <alignment horizontal="center"/>
    </xf>
    <xf numFmtId="166" fontId="23" fillId="5" borderId="10" xfId="17" applyNumberFormat="1" applyFont="1" applyFill="1" applyBorder="1" applyAlignment="1" applyProtection="1">
      <alignment horizontal="center"/>
    </xf>
    <xf numFmtId="166" fontId="23" fillId="0" borderId="13" xfId="17" applyNumberFormat="1" applyFont="1" applyFill="1" applyBorder="1" applyAlignment="1" applyProtection="1">
      <alignment horizontal="center"/>
    </xf>
    <xf numFmtId="166" fontId="23" fillId="0" borderId="17" xfId="17" applyNumberFormat="1" applyFont="1" applyBorder="1" applyProtection="1"/>
    <xf numFmtId="166" fontId="23" fillId="0" borderId="53" xfId="17" applyNumberFormat="1" applyFont="1" applyBorder="1" applyProtection="1"/>
    <xf numFmtId="166" fontId="23" fillId="0" borderId="54" xfId="17" applyNumberFormat="1" applyFont="1" applyBorder="1" applyProtection="1"/>
    <xf numFmtId="166" fontId="5" fillId="0" borderId="0" xfId="20" applyNumberFormat="1" applyFont="1" applyProtection="1"/>
    <xf numFmtId="166" fontId="23" fillId="0" borderId="42" xfId="20" applyNumberFormat="1" applyFont="1" applyBorder="1" applyAlignment="1" applyProtection="1">
      <alignment horizontal="center"/>
    </xf>
    <xf numFmtId="166" fontId="23" fillId="0" borderId="2" xfId="20" applyNumberFormat="1" applyFont="1" applyBorder="1" applyAlignment="1" applyProtection="1">
      <alignment horizontal="center"/>
    </xf>
    <xf numFmtId="166" fontId="23" fillId="0" borderId="42" xfId="17" applyNumberFormat="1" applyFont="1" applyBorder="1" applyAlignment="1" applyProtection="1">
      <alignment horizontal="center"/>
    </xf>
    <xf numFmtId="166" fontId="23" fillId="0" borderId="42" xfId="17" applyNumberFormat="1" applyFont="1" applyBorder="1" applyProtection="1"/>
    <xf numFmtId="166" fontId="23" fillId="0" borderId="4" xfId="20" applyNumberFormat="1" applyFont="1" applyBorder="1" applyAlignment="1" applyProtection="1">
      <alignment horizontal="center"/>
    </xf>
    <xf numFmtId="166" fontId="23" fillId="0" borderId="26" xfId="20" applyNumberFormat="1" applyFont="1" applyBorder="1" applyAlignment="1" applyProtection="1">
      <alignment horizontal="center"/>
    </xf>
    <xf numFmtId="166" fontId="23" fillId="0" borderId="5" xfId="20" applyNumberFormat="1" applyFont="1" applyBorder="1" applyAlignment="1" applyProtection="1">
      <alignment horizontal="center"/>
    </xf>
    <xf numFmtId="166" fontId="23" fillId="0" borderId="0" xfId="20" applyNumberFormat="1" applyFont="1" applyBorder="1" applyProtection="1"/>
    <xf numFmtId="166" fontId="23" fillId="0" borderId="0" xfId="20" applyNumberFormat="1" applyFont="1" applyBorder="1" applyAlignment="1" applyProtection="1">
      <alignment horizontal="center"/>
    </xf>
    <xf numFmtId="166" fontId="23" fillId="0" borderId="21" xfId="20" applyNumberFormat="1" applyFont="1" applyBorder="1" applyAlignment="1" applyProtection="1">
      <alignment horizontal="center"/>
    </xf>
    <xf numFmtId="166" fontId="23" fillId="0" borderId="0" xfId="20" applyNumberFormat="1" applyFont="1" applyFill="1" applyBorder="1" applyProtection="1"/>
    <xf numFmtId="166" fontId="23" fillId="0" borderId="0" xfId="20" applyNumberFormat="1" applyFont="1" applyFill="1" applyBorder="1" applyAlignment="1" applyProtection="1">
      <alignment horizontal="center"/>
    </xf>
    <xf numFmtId="166" fontId="23" fillId="0" borderId="2" xfId="20" applyNumberFormat="1" applyFont="1" applyFill="1" applyBorder="1" applyAlignment="1" applyProtection="1">
      <alignment horizontal="center"/>
    </xf>
    <xf numFmtId="166" fontId="23" fillId="0" borderId="21" xfId="20" applyNumberFormat="1" applyFont="1" applyFill="1" applyBorder="1" applyAlignment="1" applyProtection="1">
      <alignment horizontal="center"/>
    </xf>
    <xf numFmtId="166" fontId="23" fillId="0" borderId="24" xfId="20" applyNumberFormat="1" applyFont="1" applyBorder="1" applyProtection="1"/>
    <xf numFmtId="166" fontId="23" fillId="0" borderId="2" xfId="20" applyNumberFormat="1" applyFont="1" applyBorder="1" applyProtection="1"/>
    <xf numFmtId="166" fontId="23" fillId="0" borderId="25" xfId="20" applyNumberFormat="1" applyFont="1" applyBorder="1" applyProtection="1"/>
    <xf numFmtId="166" fontId="34" fillId="0" borderId="25" xfId="20" applyNumberFormat="1" applyFont="1" applyBorder="1" applyAlignment="1" applyProtection="1">
      <alignment horizontal="center"/>
    </xf>
    <xf numFmtId="166" fontId="40" fillId="0" borderId="25" xfId="20" applyNumberFormat="1" applyFont="1" applyBorder="1" applyAlignment="1" applyProtection="1">
      <alignment horizontal="center"/>
    </xf>
    <xf numFmtId="166" fontId="41" fillId="0" borderId="25" xfId="20" applyNumberFormat="1" applyFont="1" applyBorder="1" applyProtection="1"/>
    <xf numFmtId="166" fontId="41" fillId="0" borderId="0" xfId="20" applyNumberFormat="1" applyFont="1" applyProtection="1"/>
    <xf numFmtId="166" fontId="17" fillId="0" borderId="16" xfId="16" applyNumberFormat="1" applyFont="1" applyBorder="1" applyAlignment="1" applyProtection="1">
      <alignment horizontal="center"/>
    </xf>
    <xf numFmtId="1" fontId="0" fillId="0" borderId="0" xfId="0" applyNumberFormat="1" applyProtection="1"/>
    <xf numFmtId="1" fontId="5" fillId="0" borderId="0" xfId="6" applyNumberFormat="1" applyFont="1" applyProtection="1"/>
    <xf numFmtId="1" fontId="6" fillId="0" borderId="0" xfId="6" applyNumberFormat="1" applyFont="1" applyBorder="1" applyAlignment="1" applyProtection="1">
      <alignment horizontal="center"/>
    </xf>
    <xf numFmtId="1" fontId="17" fillId="0" borderId="0" xfId="0" applyNumberFormat="1" applyFont="1" applyProtection="1"/>
    <xf numFmtId="1" fontId="17" fillId="0" borderId="0" xfId="6" applyNumberFormat="1" applyFont="1" applyBorder="1" applyProtection="1"/>
    <xf numFmtId="1" fontId="17" fillId="0" borderId="2" xfId="6" applyNumberFormat="1" applyFont="1" applyBorder="1" applyProtection="1"/>
    <xf numFmtId="1" fontId="17" fillId="0" borderId="15" xfId="6" applyNumberFormat="1" applyFont="1" applyBorder="1" applyProtection="1"/>
    <xf numFmtId="1" fontId="5" fillId="0" borderId="0" xfId="0" applyNumberFormat="1" applyFont="1" applyProtection="1"/>
    <xf numFmtId="1" fontId="5" fillId="0" borderId="0" xfId="0" applyNumberFormat="1" applyFont="1" applyAlignment="1" applyProtection="1">
      <alignment horizontal="left"/>
    </xf>
    <xf numFmtId="1" fontId="9" fillId="0" borderId="6" xfId="6" applyNumberFormat="1" applyFont="1" applyBorder="1" applyAlignment="1" applyProtection="1">
      <alignment horizontal="center"/>
    </xf>
    <xf numFmtId="1" fontId="9" fillId="0" borderId="28" xfId="6" applyNumberFormat="1" applyFont="1" applyBorder="1" applyAlignment="1" applyProtection="1">
      <alignment horizontal="center"/>
    </xf>
    <xf numFmtId="1" fontId="9" fillId="0" borderId="31" xfId="6" applyNumberFormat="1" applyFont="1" applyBorder="1" applyAlignment="1" applyProtection="1">
      <alignment horizontal="center"/>
    </xf>
    <xf numFmtId="1" fontId="0" fillId="0" borderId="0" xfId="0" applyNumberFormat="1"/>
    <xf numFmtId="1" fontId="9" fillId="0" borderId="20" xfId="6" applyNumberFormat="1" applyFont="1" applyBorder="1" applyAlignment="1" applyProtection="1">
      <alignment horizontal="center" vertical="top"/>
    </xf>
    <xf numFmtId="1" fontId="8" fillId="0" borderId="12" xfId="6" applyNumberFormat="1" applyFont="1" applyBorder="1" applyAlignment="1" applyProtection="1">
      <alignment horizontal="center" vertical="top"/>
    </xf>
    <xf numFmtId="1" fontId="9" fillId="0" borderId="32" xfId="6" applyNumberFormat="1" applyFont="1" applyBorder="1" applyAlignment="1" applyProtection="1">
      <alignment horizontal="center" vertical="top"/>
    </xf>
    <xf numFmtId="1" fontId="5" fillId="0" borderId="11" xfId="6" applyNumberFormat="1" applyFont="1" applyBorder="1" applyProtection="1"/>
    <xf numFmtId="1" fontId="5" fillId="0" borderId="13" xfId="6" applyNumberFormat="1" applyFont="1" applyBorder="1" applyProtection="1"/>
    <xf numFmtId="1" fontId="5" fillId="0" borderId="34" xfId="6" applyNumberFormat="1" applyFont="1" applyBorder="1" applyProtection="1"/>
    <xf numFmtId="1" fontId="5" fillId="0" borderId="13" xfId="6" applyNumberFormat="1" applyFont="1" applyBorder="1" applyAlignment="1" applyProtection="1">
      <alignment horizontal="center"/>
    </xf>
    <xf numFmtId="1" fontId="5" fillId="0" borderId="34" xfId="6" applyNumberFormat="1" applyFont="1" applyBorder="1" applyAlignment="1" applyProtection="1">
      <alignment horizontal="center"/>
    </xf>
    <xf numFmtId="1" fontId="9" fillId="0" borderId="7" xfId="6" applyNumberFormat="1" applyFont="1" applyBorder="1" applyAlignment="1" applyProtection="1">
      <alignment horizontal="center"/>
    </xf>
    <xf numFmtId="1" fontId="5" fillId="0" borderId="16" xfId="6" applyNumberFormat="1" applyFont="1" applyBorder="1" applyAlignment="1" applyProtection="1">
      <alignment horizontal="center"/>
    </xf>
    <xf numFmtId="1" fontId="5" fillId="0" borderId="54" xfId="6" applyNumberFormat="1" applyFont="1" applyBorder="1" applyAlignment="1" applyProtection="1">
      <alignment horizontal="center"/>
    </xf>
    <xf numFmtId="1" fontId="5" fillId="0" borderId="0" xfId="6" applyNumberFormat="1" applyFont="1" applyBorder="1" applyProtection="1"/>
    <xf numFmtId="1" fontId="5" fillId="0" borderId="0" xfId="6" applyNumberFormat="1" applyFont="1" applyBorder="1" applyAlignment="1" applyProtection="1">
      <alignment horizontal="center"/>
    </xf>
    <xf numFmtId="1" fontId="23" fillId="0" borderId="0" xfId="0" applyNumberFormat="1" applyFont="1" applyProtection="1"/>
    <xf numFmtId="1" fontId="9" fillId="0" borderId="31" xfId="7" applyNumberFormat="1" applyFont="1" applyBorder="1" applyAlignment="1" applyProtection="1">
      <alignment horizontal="center"/>
    </xf>
    <xf numFmtId="1" fontId="9" fillId="0" borderId="32" xfId="7" applyNumberFormat="1" applyFont="1" applyBorder="1" applyAlignment="1" applyProtection="1">
      <alignment horizontal="center" wrapText="1"/>
    </xf>
    <xf numFmtId="166" fontId="31" fillId="0" borderId="33" xfId="7" applyNumberFormat="1" applyFont="1" applyBorder="1" applyProtection="1"/>
    <xf numFmtId="1" fontId="5" fillId="0" borderId="0" xfId="7" applyNumberFormat="1" applyFont="1" applyProtection="1"/>
    <xf numFmtId="1" fontId="5" fillId="0" borderId="33" xfId="7" applyNumberFormat="1" applyFont="1" applyBorder="1" applyProtection="1"/>
    <xf numFmtId="1" fontId="5" fillId="0" borderId="0" xfId="7" applyNumberFormat="1" applyFont="1" applyBorder="1" applyAlignment="1" applyProtection="1">
      <alignment horizontal="center"/>
    </xf>
    <xf numFmtId="1" fontId="23" fillId="0" borderId="0" xfId="8" applyNumberFormat="1" applyFont="1" applyProtection="1"/>
    <xf numFmtId="1" fontId="23" fillId="0" borderId="0" xfId="0" applyNumberFormat="1" applyFont="1" applyAlignment="1" applyProtection="1">
      <alignment horizontal="left"/>
    </xf>
    <xf numFmtId="1" fontId="23" fillId="0" borderId="0" xfId="0" applyNumberFormat="1" applyFont="1" applyAlignment="1" applyProtection="1">
      <alignment horizontal="right"/>
    </xf>
    <xf numFmtId="1" fontId="5" fillId="0" borderId="0" xfId="0" applyNumberFormat="1" applyFont="1" applyAlignment="1">
      <alignment horizontal="right"/>
    </xf>
    <xf numFmtId="1" fontId="23" fillId="0" borderId="0" xfId="0" applyNumberFormat="1" applyFont="1" applyAlignment="1">
      <alignment horizontal="right"/>
    </xf>
    <xf numFmtId="1" fontId="23" fillId="5" borderId="11" xfId="6" applyNumberFormat="1" applyFont="1" applyFill="1" applyBorder="1" applyAlignment="1" applyProtection="1">
      <alignment horizontal="right"/>
    </xf>
    <xf numFmtId="1" fontId="23" fillId="5" borderId="13" xfId="6" applyNumberFormat="1" applyFont="1" applyFill="1" applyBorder="1" applyAlignment="1" applyProtection="1">
      <alignment horizontal="right"/>
    </xf>
    <xf numFmtId="1" fontId="23" fillId="0" borderId="55" xfId="6" applyNumberFormat="1" applyFont="1" applyBorder="1" applyAlignment="1" applyProtection="1">
      <alignment horizontal="right"/>
    </xf>
    <xf numFmtId="1" fontId="23" fillId="0" borderId="56" xfId="6" applyNumberFormat="1" applyFont="1" applyBorder="1" applyAlignment="1" applyProtection="1">
      <alignment horizontal="right"/>
    </xf>
    <xf numFmtId="1" fontId="23" fillId="0" borderId="0" xfId="6" applyNumberFormat="1" applyFont="1" applyAlignment="1">
      <alignment horizontal="right"/>
    </xf>
    <xf numFmtId="1" fontId="5" fillId="0" borderId="34" xfId="7" applyNumberFormat="1" applyFont="1" applyBorder="1" applyAlignment="1" applyProtection="1">
      <alignment horizontal="right"/>
    </xf>
    <xf numFmtId="1" fontId="9" fillId="0" borderId="34" xfId="6" applyNumberFormat="1" applyFont="1" applyBorder="1" applyAlignment="1" applyProtection="1">
      <alignment horizontal="right"/>
    </xf>
    <xf numFmtId="1" fontId="5" fillId="0" borderId="33" xfId="7" applyNumberFormat="1" applyFont="1" applyBorder="1" applyAlignment="1" applyProtection="1">
      <alignment horizontal="right"/>
    </xf>
    <xf numFmtId="0" fontId="31" fillId="0" borderId="33" xfId="7" applyFont="1" applyBorder="1" applyAlignment="1" applyProtection="1">
      <alignment horizontal="right"/>
    </xf>
    <xf numFmtId="1" fontId="0" fillId="0" borderId="0" xfId="0" applyNumberFormat="1" applyAlignment="1">
      <alignment horizontal="right"/>
    </xf>
    <xf numFmtId="1" fontId="5" fillId="0" borderId="57" xfId="7" applyNumberFormat="1" applyFont="1" applyBorder="1" applyAlignment="1" applyProtection="1">
      <alignment horizontal="right"/>
    </xf>
    <xf numFmtId="1" fontId="5" fillId="0" borderId="58" xfId="7" applyNumberFormat="1" applyFont="1" applyBorder="1" applyAlignment="1" applyProtection="1">
      <alignment horizontal="right"/>
    </xf>
    <xf numFmtId="1" fontId="5" fillId="0" borderId="17" xfId="7" applyNumberFormat="1" applyFont="1" applyBorder="1" applyAlignment="1" applyProtection="1">
      <alignment horizontal="right"/>
    </xf>
    <xf numFmtId="1" fontId="5" fillId="0" borderId="18" xfId="7" applyNumberFormat="1" applyFont="1" applyBorder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166" fontId="23" fillId="0" borderId="2" xfId="11" applyNumberFormat="1" applyFont="1" applyBorder="1" applyAlignment="1">
      <alignment horizontal="right"/>
    </xf>
    <xf numFmtId="166" fontId="23" fillId="0" borderId="21" xfId="11" applyNumberFormat="1" applyFont="1" applyBorder="1" applyAlignment="1">
      <alignment horizontal="right"/>
    </xf>
    <xf numFmtId="166" fontId="23" fillId="0" borderId="30" xfId="11" applyNumberFormat="1" applyFont="1" applyBorder="1" applyAlignment="1">
      <alignment horizontal="right"/>
    </xf>
    <xf numFmtId="166" fontId="23" fillId="0" borderId="13" xfId="11" applyNumberFormat="1" applyFont="1" applyBorder="1" applyAlignment="1">
      <alignment horizontal="right"/>
    </xf>
    <xf numFmtId="166" fontId="23" fillId="5" borderId="2" xfId="11" applyNumberFormat="1" applyFont="1" applyFill="1" applyBorder="1" applyAlignment="1">
      <alignment horizontal="right"/>
    </xf>
    <xf numFmtId="166" fontId="23" fillId="0" borderId="26" xfId="11" applyNumberFormat="1" applyFont="1" applyBorder="1" applyAlignment="1">
      <alignment horizontal="right"/>
    </xf>
    <xf numFmtId="166" fontId="23" fillId="0" borderId="5" xfId="11" applyNumberFormat="1" applyFont="1" applyBorder="1" applyAlignment="1">
      <alignment horizontal="right"/>
    </xf>
    <xf numFmtId="166" fontId="23" fillId="0" borderId="45" xfId="11" applyNumberFormat="1" applyFont="1" applyBorder="1" applyAlignment="1">
      <alignment horizontal="right"/>
    </xf>
    <xf numFmtId="166" fontId="23" fillId="0" borderId="2" xfId="12" applyNumberFormat="1" applyFont="1" applyBorder="1" applyAlignment="1">
      <alignment horizontal="right"/>
    </xf>
    <xf numFmtId="166" fontId="23" fillId="0" borderId="15" xfId="0" applyNumberFormat="1" applyFont="1" applyBorder="1" applyAlignment="1">
      <alignment horizontal="right"/>
    </xf>
    <xf numFmtId="166" fontId="23" fillId="0" borderId="0" xfId="0" applyNumberFormat="1" applyFont="1" applyBorder="1" applyAlignment="1">
      <alignment horizontal="right"/>
    </xf>
    <xf numFmtId="166" fontId="23" fillId="0" borderId="21" xfId="0" applyNumberFormat="1" applyFont="1" applyBorder="1" applyAlignment="1">
      <alignment horizontal="right"/>
    </xf>
    <xf numFmtId="166" fontId="23" fillId="0" borderId="13" xfId="12" applyNumberFormat="1" applyFont="1" applyBorder="1" applyAlignment="1">
      <alignment horizontal="right"/>
    </xf>
    <xf numFmtId="166" fontId="23" fillId="0" borderId="30" xfId="12" applyNumberFormat="1" applyFont="1" applyBorder="1" applyAlignment="1">
      <alignment horizontal="right"/>
    </xf>
    <xf numFmtId="166" fontId="23" fillId="0" borderId="0" xfId="12" applyNumberFormat="1" applyFont="1" applyBorder="1" applyAlignment="1">
      <alignment horizontal="right"/>
    </xf>
    <xf numFmtId="166" fontId="23" fillId="0" borderId="21" xfId="12" applyNumberFormat="1" applyFont="1" applyBorder="1" applyAlignment="1">
      <alignment horizontal="right"/>
    </xf>
    <xf numFmtId="166" fontId="23" fillId="0" borderId="21" xfId="12" applyNumberFormat="1" applyFont="1" applyFill="1" applyBorder="1" applyAlignment="1">
      <alignment horizontal="right"/>
    </xf>
    <xf numFmtId="166" fontId="23" fillId="6" borderId="59" xfId="12" applyNumberFormat="1" applyFont="1" applyFill="1" applyBorder="1" applyAlignment="1">
      <alignment horizontal="right"/>
    </xf>
    <xf numFmtId="166" fontId="23" fillId="6" borderId="60" xfId="12" applyNumberFormat="1" applyFont="1" applyFill="1" applyBorder="1" applyAlignment="1">
      <alignment horizontal="right"/>
    </xf>
    <xf numFmtId="166" fontId="23" fillId="0" borderId="34" xfId="0" applyNumberFormat="1" applyFont="1" applyBorder="1" applyAlignment="1" applyProtection="1">
      <alignment horizontal="right"/>
    </xf>
    <xf numFmtId="166" fontId="37" fillId="0" borderId="34" xfId="0" applyNumberFormat="1" applyFont="1" applyBorder="1" applyAlignment="1" applyProtection="1">
      <alignment horizontal="right"/>
    </xf>
    <xf numFmtId="166" fontId="23" fillId="0" borderId="33" xfId="0" applyNumberFormat="1" applyFont="1" applyBorder="1" applyAlignment="1" applyProtection="1">
      <alignment horizontal="right"/>
    </xf>
    <xf numFmtId="166" fontId="23" fillId="0" borderId="0" xfId="0" applyNumberFormat="1" applyFont="1" applyAlignment="1" applyProtection="1">
      <alignment horizontal="right"/>
    </xf>
    <xf numFmtId="166" fontId="23" fillId="0" borderId="0" xfId="0" applyNumberFormat="1" applyFont="1" applyBorder="1" applyAlignment="1" applyProtection="1">
      <alignment horizontal="right"/>
    </xf>
    <xf numFmtId="0" fontId="23" fillId="0" borderId="0" xfId="0" applyFont="1" applyBorder="1" applyAlignment="1" applyProtection="1">
      <alignment horizontal="right"/>
    </xf>
    <xf numFmtId="0" fontId="9" fillId="0" borderId="0" xfId="0" applyFont="1" applyAlignment="1" applyProtection="1">
      <alignment horizontal="right"/>
    </xf>
    <xf numFmtId="2" fontId="23" fillId="0" borderId="0" xfId="0" applyNumberFormat="1" applyFont="1" applyBorder="1" applyAlignment="1" applyProtection="1">
      <alignment horizontal="right"/>
    </xf>
    <xf numFmtId="166" fontId="23" fillId="0" borderId="33" xfId="19" applyNumberFormat="1" applyFont="1" applyBorder="1" applyAlignment="1" applyProtection="1">
      <alignment horizontal="right"/>
    </xf>
    <xf numFmtId="166" fontId="31" fillId="0" borderId="34" xfId="16" applyNumberFormat="1" applyFont="1" applyBorder="1" applyAlignment="1" applyProtection="1">
      <alignment horizontal="right"/>
    </xf>
    <xf numFmtId="166" fontId="23" fillId="0" borderId="34" xfId="18" applyNumberFormat="1" applyFont="1" applyBorder="1" applyAlignment="1" applyProtection="1">
      <alignment horizontal="right"/>
    </xf>
    <xf numFmtId="166" fontId="23" fillId="0" borderId="11" xfId="18" applyNumberFormat="1" applyFont="1" applyBorder="1" applyAlignment="1" applyProtection="1">
      <alignment horizontal="right"/>
    </xf>
    <xf numFmtId="166" fontId="23" fillId="0" borderId="61" xfId="18" applyNumberFormat="1" applyFont="1" applyBorder="1" applyAlignment="1" applyProtection="1">
      <alignment horizontal="right"/>
    </xf>
    <xf numFmtId="166" fontId="23" fillId="0" borderId="62" xfId="18" applyNumberFormat="1" applyFont="1" applyBorder="1" applyAlignment="1" applyProtection="1">
      <alignment horizontal="right"/>
    </xf>
    <xf numFmtId="166" fontId="23" fillId="0" borderId="2" xfId="17" applyNumberFormat="1" applyFont="1" applyBorder="1" applyAlignment="1" applyProtection="1">
      <alignment horizontal="right"/>
    </xf>
    <xf numFmtId="166" fontId="23" fillId="0" borderId="13" xfId="17" applyNumberFormat="1" applyFont="1" applyBorder="1" applyAlignment="1" applyProtection="1">
      <alignment horizontal="right"/>
    </xf>
    <xf numFmtId="166" fontId="9" fillId="0" borderId="21" xfId="17" applyNumberFormat="1" applyFont="1" applyBorder="1" applyAlignment="1" applyProtection="1">
      <alignment horizontal="center"/>
    </xf>
    <xf numFmtId="0" fontId="0" fillId="0" borderId="0" xfId="0" applyFill="1" applyProtection="1"/>
    <xf numFmtId="0" fontId="9" fillId="0" borderId="25" xfId="20" applyFont="1" applyFill="1" applyBorder="1" applyAlignment="1" applyProtection="1">
      <alignment horizontal="center"/>
    </xf>
    <xf numFmtId="0" fontId="9" fillId="0" borderId="63" xfId="20" applyFont="1" applyFill="1" applyBorder="1" applyAlignment="1" applyProtection="1">
      <alignment horizontal="center"/>
    </xf>
    <xf numFmtId="0" fontId="9" fillId="0" borderId="22" xfId="20" applyFont="1" applyFill="1" applyBorder="1" applyAlignment="1" applyProtection="1">
      <alignment horizontal="center"/>
    </xf>
    <xf numFmtId="0" fontId="9" fillId="0" borderId="42" xfId="20" applyFont="1" applyFill="1" applyBorder="1" applyAlignment="1" applyProtection="1">
      <alignment horizontal="center"/>
    </xf>
    <xf numFmtId="0" fontId="9" fillId="0" borderId="2" xfId="20" applyFont="1" applyFill="1" applyBorder="1" applyAlignment="1" applyProtection="1">
      <alignment horizontal="center"/>
    </xf>
    <xf numFmtId="0" fontId="9" fillId="0" borderId="43" xfId="20" applyFont="1" applyFill="1" applyBorder="1" applyAlignment="1" applyProtection="1">
      <alignment horizontal="center"/>
    </xf>
    <xf numFmtId="0" fontId="9" fillId="0" borderId="21" xfId="20" applyFont="1" applyFill="1" applyBorder="1" applyAlignment="1" applyProtection="1">
      <alignment horizontal="center"/>
    </xf>
    <xf numFmtId="0" fontId="5" fillId="0" borderId="0" xfId="18" applyFont="1" applyFill="1" applyProtection="1"/>
    <xf numFmtId="0" fontId="5" fillId="0" borderId="21" xfId="20" applyFont="1" applyFill="1" applyBorder="1" applyProtection="1"/>
    <xf numFmtId="166" fontId="5" fillId="0" borderId="42" xfId="20" applyNumberFormat="1" applyFont="1" applyFill="1" applyBorder="1" applyAlignment="1" applyProtection="1">
      <alignment horizontal="center"/>
    </xf>
    <xf numFmtId="166" fontId="5" fillId="0" borderId="2" xfId="20" applyNumberFormat="1" applyFont="1" applyFill="1" applyBorder="1" applyAlignment="1" applyProtection="1">
      <alignment horizontal="center"/>
    </xf>
    <xf numFmtId="166" fontId="5" fillId="0" borderId="42" xfId="17" applyNumberFormat="1" applyFont="1" applyFill="1" applyBorder="1" applyAlignment="1" applyProtection="1">
      <alignment horizontal="center"/>
    </xf>
    <xf numFmtId="166" fontId="5" fillId="0" borderId="21" xfId="17" applyNumberFormat="1" applyFont="1" applyFill="1" applyBorder="1" applyAlignment="1" applyProtection="1">
      <alignment horizontal="center"/>
    </xf>
    <xf numFmtId="166" fontId="5" fillId="0" borderId="42" xfId="17" applyNumberFormat="1" applyFont="1" applyFill="1" applyBorder="1" applyProtection="1"/>
    <xf numFmtId="166" fontId="5" fillId="0" borderId="21" xfId="17" applyNumberFormat="1" applyFont="1" applyFill="1" applyBorder="1" applyProtection="1"/>
    <xf numFmtId="166" fontId="5" fillId="0" borderId="42" xfId="20" applyNumberFormat="1" applyFont="1" applyFill="1" applyBorder="1" applyProtection="1"/>
    <xf numFmtId="166" fontId="5" fillId="0" borderId="21" xfId="20" applyNumberFormat="1" applyFont="1" applyFill="1" applyBorder="1" applyProtection="1"/>
    <xf numFmtId="166" fontId="5" fillId="0" borderId="4" xfId="20" applyNumberFormat="1" applyFont="1" applyFill="1" applyBorder="1" applyProtection="1"/>
    <xf numFmtId="166" fontId="5" fillId="0" borderId="0" xfId="20" applyNumberFormat="1" applyFont="1" applyFill="1" applyBorder="1" applyProtection="1"/>
    <xf numFmtId="166" fontId="5" fillId="7" borderId="64" xfId="20" applyNumberFormat="1" applyFont="1" applyFill="1" applyBorder="1" applyProtection="1"/>
    <xf numFmtId="166" fontId="5" fillId="7" borderId="4" xfId="20" applyNumberFormat="1" applyFont="1" applyFill="1" applyBorder="1" applyProtection="1"/>
    <xf numFmtId="166" fontId="5" fillId="7" borderId="65" xfId="20" applyNumberFormat="1" applyFont="1" applyFill="1" applyBorder="1" applyProtection="1"/>
    <xf numFmtId="166" fontId="5" fillId="7" borderId="66" xfId="20" applyNumberFormat="1" applyFont="1" applyFill="1" applyBorder="1" applyProtection="1"/>
    <xf numFmtId="166" fontId="5" fillId="7" borderId="24" xfId="20" applyNumberFormat="1" applyFont="1" applyFill="1" applyBorder="1" applyProtection="1"/>
    <xf numFmtId="166" fontId="5" fillId="7" borderId="67" xfId="20" applyNumberFormat="1" applyFont="1" applyFill="1" applyBorder="1" applyProtection="1"/>
    <xf numFmtId="166" fontId="5" fillId="0" borderId="68" xfId="20" applyNumberFormat="1" applyFont="1" applyFill="1" applyBorder="1" applyProtection="1"/>
    <xf numFmtId="166" fontId="5" fillId="0" borderId="69" xfId="20" applyNumberFormat="1" applyFont="1" applyFill="1" applyBorder="1" applyProtection="1"/>
    <xf numFmtId="166" fontId="5" fillId="0" borderId="70" xfId="20" applyNumberFormat="1" applyFont="1" applyFill="1" applyBorder="1" applyProtection="1"/>
    <xf numFmtId="0" fontId="5" fillId="0" borderId="0" xfId="0" applyFont="1" applyBorder="1" applyAlignment="1">
      <alignment horizontal="center"/>
    </xf>
    <xf numFmtId="0" fontId="9" fillId="0" borderId="20" xfId="6" applyFont="1" applyBorder="1" applyAlignment="1">
      <alignment horizontal="center" vertical="top"/>
    </xf>
    <xf numFmtId="0" fontId="4" fillId="0" borderId="0" xfId="0" applyFont="1"/>
    <xf numFmtId="166" fontId="23" fillId="0" borderId="0" xfId="19" applyNumberFormat="1" applyFont="1" applyBorder="1" applyAlignment="1" applyProtection="1">
      <alignment horizontal="right"/>
    </xf>
    <xf numFmtId="0" fontId="4" fillId="0" borderId="0" xfId="16" applyFont="1"/>
    <xf numFmtId="0" fontId="4" fillId="0" borderId="0" xfId="16" applyFont="1" applyAlignment="1">
      <alignment horizontal="center"/>
    </xf>
    <xf numFmtId="0" fontId="5" fillId="0" borderId="0" xfId="9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6" applyFont="1" applyAlignment="1">
      <alignment vertical="center" wrapText="1"/>
    </xf>
    <xf numFmtId="0" fontId="9" fillId="0" borderId="31" xfId="6" applyFont="1" applyBorder="1" applyAlignment="1">
      <alignment horizontal="center" vertical="center" wrapText="1"/>
    </xf>
    <xf numFmtId="0" fontId="9" fillId="0" borderId="6" xfId="6" applyFont="1" applyBorder="1" applyAlignment="1">
      <alignment horizontal="center" vertical="center" wrapText="1"/>
    </xf>
    <xf numFmtId="0" fontId="9" fillId="0" borderId="28" xfId="6" applyFont="1" applyBorder="1" applyAlignment="1">
      <alignment horizontal="center" vertical="center" wrapText="1"/>
    </xf>
    <xf numFmtId="0" fontId="5" fillId="0" borderId="0" xfId="6" applyFont="1" applyFill="1"/>
    <xf numFmtId="0" fontId="5" fillId="0" borderId="0" xfId="0" applyFont="1" applyFill="1"/>
    <xf numFmtId="0" fontId="9" fillId="0" borderId="32" xfId="6" applyFont="1" applyBorder="1" applyAlignment="1">
      <alignment horizontal="center"/>
    </xf>
    <xf numFmtId="0" fontId="9" fillId="0" borderId="20" xfId="6" applyFont="1" applyBorder="1" applyAlignment="1">
      <alignment horizontal="center"/>
    </xf>
    <xf numFmtId="0" fontId="9" fillId="0" borderId="12" xfId="6" applyFont="1" applyBorder="1" applyAlignment="1">
      <alignment horizontal="center"/>
    </xf>
    <xf numFmtId="0" fontId="5" fillId="0" borderId="0" xfId="7" applyFont="1"/>
    <xf numFmtId="0" fontId="5" fillId="0" borderId="0" xfId="20" applyFont="1"/>
    <xf numFmtId="0" fontId="5" fillId="0" borderId="6" xfId="6" applyFont="1" applyBorder="1" applyAlignment="1">
      <alignment horizontal="center" vertical="center" wrapText="1"/>
    </xf>
    <xf numFmtId="0" fontId="5" fillId="0" borderId="28" xfId="6" applyFont="1" applyBorder="1" applyAlignment="1">
      <alignment horizontal="center" vertical="center" wrapText="1"/>
    </xf>
    <xf numFmtId="0" fontId="5" fillId="0" borderId="0" xfId="14" applyFont="1"/>
    <xf numFmtId="0" fontId="6" fillId="0" borderId="0" xfId="14" applyFont="1"/>
    <xf numFmtId="0" fontId="5" fillId="0" borderId="3" xfId="14" applyFont="1" applyBorder="1"/>
    <xf numFmtId="0" fontId="5" fillId="0" borderId="4" xfId="14" applyFont="1" applyBorder="1"/>
    <xf numFmtId="0" fontId="6" fillId="0" borderId="5" xfId="14" applyFont="1" applyBorder="1" applyAlignment="1">
      <alignment horizontal="center"/>
    </xf>
    <xf numFmtId="0" fontId="9" fillId="0" borderId="26" xfId="14" applyFont="1" applyBorder="1" applyAlignment="1">
      <alignment horizontal="center"/>
    </xf>
    <xf numFmtId="0" fontId="5" fillId="0" borderId="22" xfId="14" applyFont="1" applyBorder="1"/>
    <xf numFmtId="0" fontId="6" fillId="0" borderId="21" xfId="14" applyFont="1" applyBorder="1" applyAlignment="1">
      <alignment horizontal="center"/>
    </xf>
    <xf numFmtId="0" fontId="5" fillId="0" borderId="41" xfId="14" applyFont="1" applyBorder="1"/>
    <xf numFmtId="0" fontId="5" fillId="0" borderId="24" xfId="14" applyFont="1" applyBorder="1"/>
    <xf numFmtId="0" fontId="6" fillId="0" borderId="25" xfId="14" applyFont="1" applyBorder="1" applyAlignment="1">
      <alignment horizontal="center"/>
    </xf>
    <xf numFmtId="0" fontId="9" fillId="0" borderId="15" xfId="14" applyFont="1" applyBorder="1" applyAlignment="1">
      <alignment horizontal="center"/>
    </xf>
    <xf numFmtId="0" fontId="10" fillId="0" borderId="2" xfId="14" applyFont="1" applyBorder="1"/>
    <xf numFmtId="0" fontId="10" fillId="0" borderId="0" xfId="14" applyFont="1" applyBorder="1"/>
    <xf numFmtId="0" fontId="5" fillId="0" borderId="2" xfId="14" applyFont="1" applyBorder="1"/>
    <xf numFmtId="0" fontId="5" fillId="0" borderId="21" xfId="14" applyFont="1" applyBorder="1"/>
    <xf numFmtId="0" fontId="5" fillId="0" borderId="2" xfId="14" applyFont="1" applyBorder="1" applyAlignment="1">
      <alignment horizontal="left"/>
    </xf>
    <xf numFmtId="0" fontId="5" fillId="0" borderId="15" xfId="14" applyFont="1" applyBorder="1" applyAlignment="1">
      <alignment horizontal="left"/>
    </xf>
    <xf numFmtId="0" fontId="5" fillId="0" borderId="26" xfId="14" applyFont="1" applyBorder="1" applyAlignment="1">
      <alignment horizontal="left"/>
    </xf>
    <xf numFmtId="0" fontId="5" fillId="0" borderId="15" xfId="14" applyFont="1" applyBorder="1"/>
    <xf numFmtId="0" fontId="6" fillId="0" borderId="25" xfId="14" applyFont="1" applyBorder="1" applyAlignment="1">
      <alignment horizontal="right"/>
    </xf>
    <xf numFmtId="0" fontId="5" fillId="0" borderId="0" xfId="15" applyFont="1"/>
    <xf numFmtId="0" fontId="5" fillId="0" borderId="3" xfId="15" applyFont="1" applyBorder="1"/>
    <xf numFmtId="0" fontId="5" fillId="0" borderId="4" xfId="15" applyFont="1" applyBorder="1"/>
    <xf numFmtId="0" fontId="6" fillId="0" borderId="5" xfId="15" applyFont="1" applyBorder="1" applyAlignment="1">
      <alignment horizontal="right"/>
    </xf>
    <xf numFmtId="0" fontId="5" fillId="0" borderId="26" xfId="15" applyFont="1" applyBorder="1" applyAlignment="1">
      <alignment horizontal="center"/>
    </xf>
    <xf numFmtId="0" fontId="6" fillId="0" borderId="21" xfId="15" applyFont="1" applyBorder="1" applyAlignment="1">
      <alignment horizontal="center"/>
    </xf>
    <xf numFmtId="0" fontId="5" fillId="0" borderId="41" xfId="15" applyFont="1" applyBorder="1"/>
    <xf numFmtId="0" fontId="5" fillId="0" borderId="24" xfId="15" applyFont="1" applyBorder="1"/>
    <xf numFmtId="0" fontId="6" fillId="0" borderId="25" xfId="15" applyFont="1" applyBorder="1" applyAlignment="1">
      <alignment horizontal="center"/>
    </xf>
    <xf numFmtId="0" fontId="5" fillId="0" borderId="15" xfId="15" applyFont="1" applyBorder="1" applyAlignment="1">
      <alignment horizontal="center"/>
    </xf>
    <xf numFmtId="0" fontId="6" fillId="0" borderId="26" xfId="15" applyFont="1" applyBorder="1"/>
    <xf numFmtId="0" fontId="5" fillId="0" borderId="26" xfId="15" applyFont="1" applyBorder="1"/>
    <xf numFmtId="0" fontId="5" fillId="0" borderId="2" xfId="15" applyFont="1" applyBorder="1"/>
    <xf numFmtId="0" fontId="5" fillId="0" borderId="2" xfId="15" applyFont="1" applyBorder="1" applyAlignment="1">
      <alignment horizontal="left"/>
    </xf>
    <xf numFmtId="0" fontId="5" fillId="0" borderId="15" xfId="15" applyFont="1" applyBorder="1" applyAlignment="1">
      <alignment horizontal="left"/>
    </xf>
    <xf numFmtId="0" fontId="6" fillId="0" borderId="2" xfId="15" applyFont="1" applyBorder="1"/>
    <xf numFmtId="0" fontId="6" fillId="0" borderId="0" xfId="15" applyFont="1" applyBorder="1"/>
    <xf numFmtId="0" fontId="5" fillId="0" borderId="21" xfId="15" applyFont="1" applyBorder="1"/>
    <xf numFmtId="0" fontId="5" fillId="0" borderId="15" xfId="15" quotePrefix="1" applyFont="1" applyBorder="1" applyAlignment="1">
      <alignment horizontal="left"/>
    </xf>
    <xf numFmtId="20" fontId="5" fillId="0" borderId="2" xfId="15" applyNumberFormat="1" applyFont="1" applyBorder="1"/>
    <xf numFmtId="0" fontId="5" fillId="0" borderId="15" xfId="15" applyFont="1" applyBorder="1"/>
    <xf numFmtId="0" fontId="6" fillId="0" borderId="24" xfId="15" applyFont="1" applyBorder="1" applyAlignment="1">
      <alignment horizontal="right"/>
    </xf>
    <xf numFmtId="0" fontId="47" fillId="0" borderId="0" xfId="0" applyFont="1"/>
    <xf numFmtId="0" fontId="47" fillId="0" borderId="49" xfId="0" applyFont="1" applyBorder="1"/>
    <xf numFmtId="0" fontId="47" fillId="0" borderId="27" xfId="0" applyFont="1" applyBorder="1"/>
    <xf numFmtId="0" fontId="51" fillId="0" borderId="29" xfId="0" applyFont="1" applyBorder="1" applyAlignment="1">
      <alignment horizontal="center"/>
    </xf>
    <xf numFmtId="0" fontId="51" fillId="0" borderId="7" xfId="0" applyFont="1" applyBorder="1" applyAlignment="1">
      <alignment horizontal="center"/>
    </xf>
    <xf numFmtId="0" fontId="47" fillId="0" borderId="47" xfId="0" applyFont="1" applyBorder="1"/>
    <xf numFmtId="0" fontId="47" fillId="0" borderId="0" xfId="0" applyFont="1" applyBorder="1"/>
    <xf numFmtId="0" fontId="51" fillId="0" borderId="2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46" xfId="0" applyFont="1" applyBorder="1" applyAlignment="1">
      <alignment horizontal="center"/>
    </xf>
    <xf numFmtId="0" fontId="52" fillId="0" borderId="47" xfId="0" applyFont="1" applyBorder="1"/>
    <xf numFmtId="0" fontId="52" fillId="0" borderId="0" xfId="0" applyFont="1" applyBorder="1"/>
    <xf numFmtId="0" fontId="47" fillId="0" borderId="2" xfId="0" applyFont="1" applyBorder="1"/>
    <xf numFmtId="0" fontId="47" fillId="0" borderId="30" xfId="0" applyFont="1" applyBorder="1"/>
    <xf numFmtId="0" fontId="47" fillId="0" borderId="2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Border="1"/>
    <xf numFmtId="0" fontId="47" fillId="0" borderId="18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51" xfId="0" applyFont="1" applyBorder="1"/>
    <xf numFmtId="0" fontId="47" fillId="0" borderId="48" xfId="0" applyFont="1" applyBorder="1"/>
    <xf numFmtId="0" fontId="47" fillId="0" borderId="53" xfId="0" applyFont="1" applyBorder="1" applyAlignment="1">
      <alignment horizontal="center"/>
    </xf>
    <xf numFmtId="0" fontId="47" fillId="0" borderId="5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54" fillId="0" borderId="47" xfId="0" applyFont="1" applyBorder="1"/>
    <xf numFmtId="0" fontId="55" fillId="0" borderId="0" xfId="0" applyFont="1" applyBorder="1"/>
    <xf numFmtId="0" fontId="55" fillId="0" borderId="0" xfId="0" applyFont="1"/>
    <xf numFmtId="0" fontId="55" fillId="0" borderId="2" xfId="0" applyFont="1" applyBorder="1" applyAlignment="1">
      <alignment horizontal="center"/>
    </xf>
    <xf numFmtId="0" fontId="47" fillId="0" borderId="17" xfId="0" applyFont="1" applyBorder="1"/>
    <xf numFmtId="166" fontId="23" fillId="0" borderId="2" xfId="11" applyNumberFormat="1" applyFont="1" applyFill="1" applyBorder="1" applyAlignment="1">
      <alignment horizontal="right"/>
    </xf>
    <xf numFmtId="166" fontId="23" fillId="0" borderId="13" xfId="11" applyNumberFormat="1" applyFont="1" applyFill="1" applyBorder="1" applyAlignment="1">
      <alignment horizontal="right"/>
    </xf>
    <xf numFmtId="166" fontId="23" fillId="0" borderId="71" xfId="16" applyNumberFormat="1" applyFont="1" applyBorder="1" applyAlignment="1" applyProtection="1">
      <alignment horizontal="right"/>
      <protection locked="0"/>
    </xf>
    <xf numFmtId="0" fontId="5" fillId="0" borderId="0" xfId="10" applyFont="1"/>
    <xf numFmtId="0" fontId="5" fillId="0" borderId="0" xfId="10" applyFont="1" applyProtection="1"/>
    <xf numFmtId="0" fontId="5" fillId="0" borderId="0" xfId="10" applyFont="1" applyBorder="1" applyProtection="1"/>
    <xf numFmtId="0" fontId="5" fillId="0" borderId="15" xfId="10" applyFont="1" applyBorder="1" applyAlignment="1" applyProtection="1">
      <alignment horizontal="center"/>
    </xf>
    <xf numFmtId="0" fontId="5" fillId="0" borderId="15" xfId="10" applyFont="1" applyBorder="1" applyProtection="1"/>
    <xf numFmtId="0" fontId="5" fillId="0" borderId="32" xfId="10" applyFont="1" applyBorder="1" applyAlignment="1" applyProtection="1">
      <alignment horizontal="center"/>
    </xf>
    <xf numFmtId="0" fontId="5" fillId="0" borderId="2" xfId="10" applyFont="1" applyBorder="1" applyProtection="1"/>
    <xf numFmtId="0" fontId="5" fillId="0" borderId="34" xfId="10" applyFont="1" applyBorder="1" applyProtection="1"/>
    <xf numFmtId="0" fontId="5" fillId="0" borderId="0" xfId="10" applyFont="1" applyAlignment="1" applyProtection="1">
      <alignment vertical="center"/>
    </xf>
    <xf numFmtId="168" fontId="5" fillId="0" borderId="0" xfId="10" applyNumberFormat="1" applyFont="1" applyAlignment="1" applyProtection="1">
      <alignment vertical="center" wrapText="1"/>
    </xf>
    <xf numFmtId="168" fontId="5" fillId="0" borderId="0" xfId="10" applyNumberFormat="1" applyFont="1" applyAlignment="1" applyProtection="1">
      <alignment horizontal="right"/>
    </xf>
    <xf numFmtId="168" fontId="5" fillId="0" borderId="0" xfId="10" applyNumberFormat="1" applyFont="1" applyProtection="1"/>
    <xf numFmtId="168" fontId="5" fillId="0" borderId="0" xfId="10" applyNumberFormat="1" applyFont="1"/>
    <xf numFmtId="168" fontId="5" fillId="0" borderId="72" xfId="10" applyNumberFormat="1" applyFont="1" applyBorder="1" applyAlignment="1" applyProtection="1">
      <alignment horizontal="right"/>
    </xf>
    <xf numFmtId="168" fontId="5" fillId="0" borderId="73" xfId="10" applyNumberFormat="1" applyFont="1" applyBorder="1" applyAlignment="1" applyProtection="1">
      <alignment horizontal="center"/>
    </xf>
    <xf numFmtId="168" fontId="6" fillId="0" borderId="0" xfId="10" applyNumberFormat="1" applyFont="1" applyAlignment="1" applyProtection="1"/>
    <xf numFmtId="168" fontId="5" fillId="0" borderId="2" xfId="10" applyNumberFormat="1" applyFont="1" applyBorder="1" applyAlignment="1" applyProtection="1">
      <alignment horizontal="right"/>
    </xf>
    <xf numFmtId="168" fontId="5" fillId="0" borderId="34" xfId="10" applyNumberFormat="1" applyFont="1" applyBorder="1" applyAlignment="1" applyProtection="1">
      <alignment horizontal="center"/>
    </xf>
    <xf numFmtId="168" fontId="5" fillId="0" borderId="15" xfId="10" applyNumberFormat="1" applyFont="1" applyBorder="1" applyAlignment="1" applyProtection="1">
      <alignment horizontal="right"/>
    </xf>
    <xf numFmtId="168" fontId="5" fillId="0" borderId="33" xfId="10" applyNumberFormat="1" applyFont="1" applyBorder="1" applyAlignment="1" applyProtection="1">
      <alignment horizontal="center"/>
    </xf>
    <xf numFmtId="168" fontId="16" fillId="0" borderId="0" xfId="10" applyNumberFormat="1" applyFont="1" applyProtection="1"/>
    <xf numFmtId="168" fontId="6" fillId="0" borderId="0" xfId="0" applyNumberFormat="1" applyFont="1" applyProtection="1"/>
    <xf numFmtId="168" fontId="5" fillId="0" borderId="0" xfId="10" applyNumberFormat="1" applyFont="1" applyBorder="1" applyAlignment="1" applyProtection="1">
      <alignment horizontal="center"/>
    </xf>
    <xf numFmtId="168" fontId="0" fillId="0" borderId="0" xfId="0" applyNumberFormat="1" applyProtection="1"/>
    <xf numFmtId="168" fontId="0" fillId="0" borderId="0" xfId="0" applyNumberFormat="1" applyBorder="1" applyProtection="1"/>
    <xf numFmtId="168" fontId="5" fillId="0" borderId="0" xfId="9" applyNumberFormat="1" applyFont="1" applyProtection="1"/>
    <xf numFmtId="168" fontId="9" fillId="0" borderId="0" xfId="0" applyNumberFormat="1" applyFont="1" applyProtection="1"/>
    <xf numFmtId="168" fontId="8" fillId="0" borderId="0" xfId="10" applyNumberFormat="1" applyFont="1" applyAlignment="1" applyProtection="1">
      <alignment horizontal="center"/>
    </xf>
    <xf numFmtId="168" fontId="10" fillId="0" borderId="0" xfId="26" applyNumberFormat="1" applyFont="1" applyProtection="1"/>
    <xf numFmtId="168" fontId="9" fillId="0" borderId="0" xfId="10" applyNumberFormat="1" applyFont="1" applyProtection="1"/>
    <xf numFmtId="168" fontId="9" fillId="0" borderId="44" xfId="10" applyNumberFormat="1" applyFont="1" applyBorder="1" applyAlignment="1" applyProtection="1">
      <alignment horizontal="center"/>
    </xf>
    <xf numFmtId="168" fontId="9" fillId="0" borderId="26" xfId="10" applyNumberFormat="1" applyFont="1" applyBorder="1" applyAlignment="1" applyProtection="1">
      <alignment horizontal="center"/>
    </xf>
    <xf numFmtId="168" fontId="9" fillId="0" borderId="39" xfId="10" applyNumberFormat="1" applyFont="1" applyBorder="1" applyAlignment="1" applyProtection="1">
      <alignment horizontal="center"/>
    </xf>
    <xf numFmtId="168" fontId="9" fillId="0" borderId="0" xfId="10" applyNumberFormat="1" applyFont="1" applyBorder="1" applyProtection="1"/>
    <xf numFmtId="168" fontId="5" fillId="0" borderId="11" xfId="10" applyNumberFormat="1" applyFont="1" applyBorder="1" applyProtection="1"/>
    <xf numFmtId="168" fontId="5" fillId="0" borderId="2" xfId="10" applyNumberFormat="1" applyFont="1" applyBorder="1" applyProtection="1"/>
    <xf numFmtId="168" fontId="5" fillId="0" borderId="13" xfId="10" applyNumberFormat="1" applyFont="1" applyBorder="1" applyProtection="1"/>
    <xf numFmtId="168" fontId="5" fillId="7" borderId="55" xfId="10" applyNumberFormat="1" applyFont="1" applyFill="1" applyBorder="1" applyAlignment="1" applyProtection="1">
      <alignment horizontal="right"/>
      <protection locked="0"/>
    </xf>
    <xf numFmtId="168" fontId="5" fillId="7" borderId="74" xfId="10" applyNumberFormat="1" applyFont="1" applyFill="1" applyBorder="1" applyAlignment="1" applyProtection="1">
      <alignment horizontal="right"/>
      <protection locked="0"/>
    </xf>
    <xf numFmtId="168" fontId="5" fillId="0" borderId="75" xfId="10" applyNumberFormat="1" applyFont="1" applyBorder="1" applyAlignment="1" applyProtection="1">
      <alignment horizontal="right"/>
    </xf>
    <xf numFmtId="168" fontId="5" fillId="0" borderId="76" xfId="10" applyNumberFormat="1" applyFont="1" applyBorder="1" applyAlignment="1" applyProtection="1">
      <alignment horizontal="right"/>
    </xf>
    <xf numFmtId="168" fontId="5" fillId="0" borderId="11" xfId="10" applyNumberFormat="1" applyFont="1" applyBorder="1" applyAlignment="1" applyProtection="1">
      <alignment horizontal="right"/>
    </xf>
    <xf numFmtId="168" fontId="5" fillId="0" borderId="13" xfId="10" applyNumberFormat="1" applyFont="1" applyBorder="1" applyAlignment="1" applyProtection="1">
      <alignment horizontal="right"/>
    </xf>
    <xf numFmtId="168" fontId="5" fillId="0" borderId="16" xfId="10" applyNumberFormat="1" applyFont="1" applyBorder="1" applyAlignment="1" applyProtection="1">
      <alignment horizontal="center"/>
    </xf>
    <xf numFmtId="168" fontId="5" fillId="0" borderId="17" xfId="10" applyNumberFormat="1" applyFont="1" applyBorder="1" applyAlignment="1" applyProtection="1">
      <alignment horizontal="center"/>
    </xf>
    <xf numFmtId="168" fontId="5" fillId="0" borderId="18" xfId="10" applyNumberFormat="1" applyFont="1" applyBorder="1" applyAlignment="1" applyProtection="1">
      <alignment horizontal="center"/>
    </xf>
    <xf numFmtId="168" fontId="5" fillId="0" borderId="0" xfId="7" applyNumberFormat="1" applyFont="1" applyBorder="1" applyAlignment="1" applyProtection="1">
      <alignment horizontal="right"/>
      <protection locked="0"/>
    </xf>
    <xf numFmtId="168" fontId="5" fillId="0" borderId="31" xfId="7" applyNumberFormat="1" applyFont="1" applyBorder="1" applyAlignment="1" applyProtection="1">
      <alignment horizontal="right"/>
      <protection locked="0"/>
    </xf>
    <xf numFmtId="168" fontId="5" fillId="0" borderId="0" xfId="7" applyNumberFormat="1" applyFont="1" applyBorder="1" applyAlignment="1" applyProtection="1">
      <alignment horizontal="right"/>
    </xf>
    <xf numFmtId="168" fontId="5" fillId="0" borderId="0" xfId="9" applyNumberFormat="1" applyFont="1"/>
    <xf numFmtId="168" fontId="5" fillId="0" borderId="33" xfId="7" applyNumberFormat="1" applyFont="1" applyBorder="1" applyAlignment="1" applyProtection="1">
      <alignment horizontal="right"/>
    </xf>
    <xf numFmtId="168" fontId="5" fillId="0" borderId="0" xfId="9" applyNumberFormat="1" applyFont="1" applyBorder="1" applyProtection="1"/>
    <xf numFmtId="0" fontId="5" fillId="0" borderId="77" xfId="0" applyFont="1" applyBorder="1" applyAlignment="1" applyProtection="1">
      <alignment horizontal="left"/>
      <protection locked="0"/>
    </xf>
    <xf numFmtId="1" fontId="6" fillId="0" borderId="0" xfId="6" applyNumberFormat="1" applyFont="1" applyFill="1" applyBorder="1" applyAlignment="1" applyProtection="1">
      <alignment horizontal="center"/>
    </xf>
    <xf numFmtId="1" fontId="0" fillId="0" borderId="0" xfId="0" applyNumberFormat="1" applyAlignment="1" applyProtection="1">
      <alignment horizontal="centerContinuous" wrapText="1"/>
    </xf>
    <xf numFmtId="0" fontId="4" fillId="0" borderId="0" xfId="6" applyFont="1" applyAlignment="1" applyProtection="1">
      <alignment horizontal="center"/>
    </xf>
    <xf numFmtId="1" fontId="23" fillId="0" borderId="0" xfId="0" applyNumberFormat="1" applyFont="1" applyBorder="1" applyAlignment="1">
      <alignment horizontal="right"/>
    </xf>
    <xf numFmtId="0" fontId="6" fillId="0" borderId="23" xfId="16" applyFont="1" applyBorder="1" applyAlignment="1" applyProtection="1">
      <alignment horizontal="center"/>
    </xf>
    <xf numFmtId="0" fontId="6" fillId="0" borderId="23" xfId="20" applyFont="1" applyBorder="1" applyAlignment="1" applyProtection="1">
      <alignment horizontal="center"/>
    </xf>
    <xf numFmtId="0" fontId="23" fillId="0" borderId="0" xfId="0" applyFont="1" applyFill="1" applyBorder="1" applyProtection="1"/>
    <xf numFmtId="0" fontId="23" fillId="0" borderId="22" xfId="7" applyFont="1" applyBorder="1" applyProtection="1"/>
    <xf numFmtId="0" fontId="31" fillId="0" borderId="58" xfId="7" applyFont="1" applyBorder="1" applyProtection="1"/>
    <xf numFmtId="0" fontId="23" fillId="0" borderId="39" xfId="7" applyFont="1" applyBorder="1" applyProtection="1"/>
    <xf numFmtId="0" fontId="22" fillId="0" borderId="32" xfId="6" applyFont="1" applyBorder="1" applyAlignment="1" applyProtection="1">
      <alignment horizontal="center"/>
    </xf>
    <xf numFmtId="0" fontId="22" fillId="0" borderId="0" xfId="7" applyFont="1" applyAlignment="1" applyProtection="1">
      <alignment horizontal="center"/>
    </xf>
    <xf numFmtId="0" fontId="22" fillId="0" borderId="0" xfId="0" applyFont="1" applyProtection="1"/>
    <xf numFmtId="0" fontId="20" fillId="0" borderId="0" xfId="11" applyFont="1" applyAlignment="1">
      <alignment horizontal="right"/>
    </xf>
    <xf numFmtId="0" fontId="35" fillId="0" borderId="0" xfId="11" applyFont="1"/>
    <xf numFmtId="0" fontId="60" fillId="0" borderId="15" xfId="0" applyFont="1" applyBorder="1" applyAlignment="1">
      <alignment horizontal="center"/>
    </xf>
    <xf numFmtId="0" fontId="22" fillId="0" borderId="32" xfId="0" applyFont="1" applyBorder="1" applyAlignment="1" applyProtection="1">
      <alignment horizontal="center"/>
    </xf>
    <xf numFmtId="166" fontId="4" fillId="0" borderId="48" xfId="0" applyNumberFormat="1" applyFont="1" applyBorder="1" applyAlignment="1" applyProtection="1">
      <alignment horizontal="right"/>
    </xf>
    <xf numFmtId="166" fontId="37" fillId="0" borderId="31" xfId="0" applyNumberFormat="1" applyFont="1" applyBorder="1" applyAlignment="1" applyProtection="1">
      <alignment horizontal="right"/>
    </xf>
    <xf numFmtId="0" fontId="22" fillId="0" borderId="32" xfId="16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35" fillId="0" borderId="0" xfId="0" applyFont="1" applyAlignment="1" applyProtection="1">
      <alignment horizontal="center"/>
    </xf>
    <xf numFmtId="0" fontId="35" fillId="0" borderId="0" xfId="0" applyFont="1" applyAlignment="1" applyProtection="1">
      <alignment horizontal="left"/>
    </xf>
    <xf numFmtId="0" fontId="20" fillId="0" borderId="0" xfId="0" applyFont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0" fontId="5" fillId="0" borderId="0" xfId="20" applyFont="1" applyBorder="1" applyProtection="1"/>
    <xf numFmtId="14" fontId="5" fillId="0" borderId="0" xfId="20" applyNumberFormat="1" applyFont="1" applyBorder="1" applyProtection="1"/>
    <xf numFmtId="14" fontId="5" fillId="0" borderId="0" xfId="20" applyNumberFormat="1" applyFont="1" applyBorder="1" applyAlignment="1" applyProtection="1">
      <alignment horizontal="right"/>
    </xf>
    <xf numFmtId="1" fontId="23" fillId="0" borderId="0" xfId="7" applyNumberFormat="1" applyFont="1" applyBorder="1"/>
    <xf numFmtId="166" fontId="5" fillId="0" borderId="34" xfId="0" applyNumberFormat="1" applyFont="1" applyBorder="1" applyAlignment="1" applyProtection="1">
      <alignment horizontal="right"/>
    </xf>
    <xf numFmtId="166" fontId="4" fillId="0" borderId="0" xfId="0" applyNumberFormat="1" applyFont="1" applyBorder="1" applyAlignment="1" applyProtection="1">
      <alignment horizontal="right"/>
    </xf>
    <xf numFmtId="0" fontId="0" fillId="0" borderId="78" xfId="0" applyBorder="1" applyProtection="1"/>
    <xf numFmtId="0" fontId="8" fillId="0" borderId="31" xfId="6" applyFont="1" applyBorder="1" applyAlignment="1" applyProtection="1">
      <alignment horizontal="center"/>
    </xf>
    <xf numFmtId="0" fontId="8" fillId="0" borderId="32" xfId="6" applyFont="1" applyBorder="1" applyAlignment="1" applyProtection="1">
      <alignment horizontal="center"/>
    </xf>
    <xf numFmtId="1" fontId="5" fillId="8" borderId="79" xfId="7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Alignment="1" applyProtection="1">
      <alignment vertical="center"/>
    </xf>
    <xf numFmtId="1" fontId="5" fillId="0" borderId="27" xfId="0" applyNumberFormat="1" applyFont="1" applyBorder="1" applyAlignment="1" applyProtection="1">
      <alignment vertical="center"/>
    </xf>
    <xf numFmtId="0" fontId="5" fillId="0" borderId="27" xfId="7" applyFont="1" applyBorder="1" applyAlignment="1" applyProtection="1">
      <alignment vertical="center"/>
    </xf>
    <xf numFmtId="1" fontId="5" fillId="0" borderId="0" xfId="0" applyNumberFormat="1" applyFont="1" applyBorder="1" applyAlignment="1" applyProtection="1">
      <alignment vertical="center"/>
    </xf>
    <xf numFmtId="0" fontId="5" fillId="0" borderId="0" xfId="7" applyFont="1" applyBorder="1" applyAlignment="1" applyProtection="1">
      <alignment vertical="center"/>
    </xf>
    <xf numFmtId="1" fontId="5" fillId="0" borderId="51" xfId="0" applyNumberFormat="1" applyFont="1" applyBorder="1" applyAlignment="1" applyProtection="1">
      <alignment wrapText="1"/>
    </xf>
    <xf numFmtId="0" fontId="5" fillId="0" borderId="54" xfId="7" applyFont="1" applyBorder="1" applyProtection="1"/>
    <xf numFmtId="0" fontId="5" fillId="0" borderId="0" xfId="7" applyFont="1" applyAlignment="1" applyProtection="1">
      <alignment vertical="center"/>
    </xf>
    <xf numFmtId="0" fontId="5" fillId="0" borderId="0" xfId="7" applyFont="1" applyAlignment="1" applyProtection="1">
      <alignment horizontal="left" vertical="center" wrapText="1"/>
    </xf>
    <xf numFmtId="0" fontId="5" fillId="0" borderId="30" xfId="7" applyFont="1" applyBorder="1" applyAlignment="1" applyProtection="1">
      <alignment horizontal="left" vertical="center" wrapText="1"/>
    </xf>
    <xf numFmtId="168" fontId="5" fillId="0" borderId="0" xfId="22" applyNumberFormat="1" applyProtection="1"/>
    <xf numFmtId="2" fontId="5" fillId="0" borderId="0" xfId="22" applyNumberFormat="1" applyProtection="1"/>
    <xf numFmtId="168" fontId="5" fillId="0" borderId="0" xfId="22" applyNumberFormat="1" applyBorder="1" applyProtection="1"/>
    <xf numFmtId="168" fontId="6" fillId="0" borderId="0" xfId="22" applyNumberFormat="1" applyFont="1" applyBorder="1" applyAlignment="1" applyProtection="1">
      <alignment horizontal="center"/>
    </xf>
    <xf numFmtId="168" fontId="6" fillId="0" borderId="0" xfId="22" applyNumberFormat="1" applyFont="1" applyAlignment="1" applyProtection="1">
      <alignment horizontal="center"/>
    </xf>
    <xf numFmtId="168" fontId="46" fillId="0" borderId="0" xfId="22" applyNumberFormat="1" applyFont="1" applyBorder="1" applyProtection="1"/>
    <xf numFmtId="2" fontId="5" fillId="0" borderId="0" xfId="22" applyNumberFormat="1" applyProtection="1">
      <protection locked="0"/>
    </xf>
    <xf numFmtId="2" fontId="23" fillId="0" borderId="80" xfId="0" applyNumberFormat="1" applyFont="1" applyBorder="1" applyAlignment="1" applyProtection="1">
      <alignment horizontal="right"/>
    </xf>
    <xf numFmtId="0" fontId="36" fillId="0" borderId="0" xfId="20" applyFont="1" applyBorder="1" applyAlignment="1" applyProtection="1">
      <alignment horizontal="center"/>
    </xf>
    <xf numFmtId="0" fontId="37" fillId="0" borderId="0" xfId="20" applyFont="1" applyBorder="1" applyProtection="1"/>
    <xf numFmtId="0" fontId="5" fillId="0" borderId="0" xfId="7" applyFont="1" applyAlignment="1">
      <alignment horizontal="right"/>
    </xf>
    <xf numFmtId="0" fontId="5" fillId="0" borderId="0" xfId="7" applyFont="1" applyProtection="1">
      <protection hidden="1"/>
    </xf>
    <xf numFmtId="167" fontId="5" fillId="0" borderId="0" xfId="24" applyNumberFormat="1" applyFont="1" applyBorder="1" applyAlignment="1" applyProtection="1">
      <alignment horizontal="right"/>
    </xf>
    <xf numFmtId="0" fontId="1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0" fillId="0" borderId="0" xfId="26" applyFont="1" applyBorder="1" applyAlignment="1">
      <alignment horizontal="right"/>
    </xf>
    <xf numFmtId="0" fontId="6" fillId="0" borderId="0" xfId="0" applyFont="1" applyAlignment="1">
      <alignment horizontal="right"/>
    </xf>
    <xf numFmtId="0" fontId="10" fillId="0" borderId="23" xfId="0" applyFont="1" applyBorder="1" applyAlignment="1">
      <alignment horizontal="center"/>
    </xf>
    <xf numFmtId="1" fontId="5" fillId="0" borderId="0" xfId="7" applyNumberFormat="1" applyFont="1" applyBorder="1" applyAlignment="1" applyProtection="1">
      <alignment horizontal="right"/>
    </xf>
    <xf numFmtId="168" fontId="5" fillId="0" borderId="23" xfId="10" applyNumberFormat="1" applyFont="1" applyBorder="1" applyAlignment="1" applyProtection="1">
      <alignment horizontal="right"/>
    </xf>
    <xf numFmtId="0" fontId="7" fillId="9" borderId="23" xfId="11" applyFont="1" applyFill="1" applyBorder="1" applyAlignment="1">
      <alignment horizontal="center"/>
    </xf>
    <xf numFmtId="14" fontId="9" fillId="0" borderId="0" xfId="6" applyNumberFormat="1" applyFont="1" applyBorder="1"/>
    <xf numFmtId="0" fontId="61" fillId="0" borderId="0" xfId="0" applyFont="1" applyBorder="1" applyAlignment="1">
      <alignment horizontal="right"/>
    </xf>
    <xf numFmtId="0" fontId="61" fillId="0" borderId="21" xfId="0" applyFont="1" applyBorder="1" applyAlignment="1">
      <alignment horizontal="right"/>
    </xf>
    <xf numFmtId="0" fontId="61" fillId="0" borderId="48" xfId="0" applyFont="1" applyBorder="1" applyAlignment="1">
      <alignment horizontal="right"/>
    </xf>
    <xf numFmtId="0" fontId="61" fillId="0" borderId="48" xfId="0" applyFont="1" applyBorder="1"/>
    <xf numFmtId="0" fontId="37" fillId="0" borderId="0" xfId="0" applyFont="1" applyBorder="1" applyAlignment="1" applyProtection="1">
      <alignment horizontal="center"/>
    </xf>
    <xf numFmtId="166" fontId="4" fillId="0" borderId="81" xfId="0" applyNumberFormat="1" applyFont="1" applyBorder="1" applyAlignment="1" applyProtection="1">
      <alignment horizontal="right"/>
    </xf>
    <xf numFmtId="1" fontId="5" fillId="0" borderId="31" xfId="7" applyNumberFormat="1" applyFont="1" applyBorder="1" applyAlignment="1" applyProtection="1">
      <alignment horizontal="right"/>
      <protection locked="0"/>
    </xf>
    <xf numFmtId="14" fontId="5" fillId="10" borderId="23" xfId="0" applyNumberFormat="1" applyFont="1" applyFill="1" applyBorder="1" applyProtection="1">
      <protection locked="0"/>
    </xf>
    <xf numFmtId="14" fontId="6" fillId="10" borderId="23" xfId="0" applyNumberFormat="1" applyFont="1" applyFill="1" applyBorder="1" applyProtection="1">
      <protection locked="0"/>
    </xf>
    <xf numFmtId="3" fontId="5" fillId="10" borderId="55" xfId="6" applyNumberFormat="1" applyFont="1" applyFill="1" applyBorder="1" applyAlignment="1" applyProtection="1">
      <alignment horizontal="center"/>
      <protection locked="0"/>
    </xf>
    <xf numFmtId="3" fontId="17" fillId="10" borderId="82" xfId="6" applyNumberFormat="1" applyFont="1" applyFill="1" applyBorder="1" applyProtection="1">
      <protection locked="0"/>
    </xf>
    <xf numFmtId="3" fontId="17" fillId="10" borderId="74" xfId="6" applyNumberFormat="1" applyFont="1" applyFill="1" applyBorder="1" applyProtection="1">
      <protection locked="0"/>
    </xf>
    <xf numFmtId="1" fontId="17" fillId="10" borderId="82" xfId="6" applyNumberFormat="1" applyFont="1" applyFill="1" applyBorder="1" applyProtection="1">
      <protection locked="0"/>
    </xf>
    <xf numFmtId="1" fontId="5" fillId="10" borderId="56" xfId="6" applyNumberFormat="1" applyFont="1" applyFill="1" applyBorder="1" applyAlignment="1" applyProtection="1">
      <alignment horizontal="center"/>
      <protection locked="0"/>
    </xf>
    <xf numFmtId="1" fontId="5" fillId="10" borderId="83" xfId="6" applyNumberFormat="1" applyFont="1" applyFill="1" applyBorder="1" applyAlignment="1" applyProtection="1">
      <alignment horizontal="center"/>
      <protection locked="0"/>
    </xf>
    <xf numFmtId="1" fontId="17" fillId="10" borderId="23" xfId="6" applyNumberFormat="1" applyFont="1" applyFill="1" applyBorder="1" applyProtection="1">
      <protection locked="0"/>
    </xf>
    <xf numFmtId="1" fontId="5" fillId="10" borderId="84" xfId="6" applyNumberFormat="1" applyFont="1" applyFill="1" applyBorder="1" applyAlignment="1" applyProtection="1">
      <alignment horizontal="center"/>
      <protection locked="0"/>
    </xf>
    <xf numFmtId="3" fontId="23" fillId="10" borderId="83" xfId="7" applyNumberFormat="1" applyFont="1" applyFill="1" applyBorder="1" applyAlignment="1" applyProtection="1">
      <alignment horizontal="right"/>
      <protection locked="0"/>
    </xf>
    <xf numFmtId="14" fontId="29" fillId="10" borderId="56" xfId="6" applyNumberFormat="1" applyFont="1" applyFill="1" applyBorder="1" applyAlignment="1">
      <alignment horizontal="center" vertical="top"/>
    </xf>
    <xf numFmtId="1" fontId="5" fillId="10" borderId="83" xfId="7" applyNumberFormat="1" applyFont="1" applyFill="1" applyBorder="1" applyAlignment="1" applyProtection="1">
      <alignment horizontal="right"/>
      <protection locked="0"/>
    </xf>
    <xf numFmtId="0" fontId="5" fillId="9" borderId="0" xfId="11" applyFont="1" applyFill="1" applyBorder="1"/>
    <xf numFmtId="166" fontId="5" fillId="11" borderId="0" xfId="12" applyNumberFormat="1" applyFont="1" applyFill="1" applyBorder="1" applyAlignment="1">
      <alignment horizontal="right"/>
    </xf>
    <xf numFmtId="166" fontId="5" fillId="11" borderId="21" xfId="12" applyNumberFormat="1" applyFont="1" applyFill="1" applyBorder="1" applyAlignment="1">
      <alignment horizontal="right"/>
    </xf>
    <xf numFmtId="166" fontId="23" fillId="11" borderId="34" xfId="0" applyNumberFormat="1" applyFont="1" applyFill="1" applyBorder="1" applyAlignment="1" applyProtection="1">
      <alignment horizontal="right"/>
    </xf>
    <xf numFmtId="0" fontId="23" fillId="0" borderId="35" xfId="18" applyFont="1" applyBorder="1" applyProtection="1"/>
    <xf numFmtId="1" fontId="23" fillId="0" borderId="2" xfId="11" applyNumberFormat="1" applyFont="1" applyBorder="1" applyAlignment="1">
      <alignment horizontal="right"/>
    </xf>
    <xf numFmtId="1" fontId="23" fillId="0" borderId="13" xfId="11" applyNumberFormat="1" applyFont="1" applyBorder="1" applyAlignment="1">
      <alignment horizontal="right"/>
    </xf>
    <xf numFmtId="1" fontId="23" fillId="0" borderId="2" xfId="11" applyNumberFormat="1" applyFont="1" applyFill="1" applyBorder="1" applyAlignment="1">
      <alignment horizontal="right"/>
    </xf>
    <xf numFmtId="1" fontId="23" fillId="0" borderId="13" xfId="11" applyNumberFormat="1" applyFont="1" applyFill="1" applyBorder="1" applyAlignment="1">
      <alignment horizontal="right"/>
    </xf>
    <xf numFmtId="1" fontId="23" fillId="0" borderId="56" xfId="12" applyNumberFormat="1" applyFont="1" applyBorder="1" applyAlignment="1">
      <alignment horizontal="center"/>
    </xf>
    <xf numFmtId="1" fontId="23" fillId="0" borderId="85" xfId="12" applyNumberFormat="1" applyFont="1" applyBorder="1" applyAlignment="1">
      <alignment horizontal="right"/>
    </xf>
    <xf numFmtId="1" fontId="23" fillId="0" borderId="2" xfId="12" applyNumberFormat="1" applyFont="1" applyBorder="1" applyAlignment="1">
      <alignment horizontal="right"/>
    </xf>
    <xf numFmtId="1" fontId="23" fillId="0" borderId="0" xfId="12" applyNumberFormat="1" applyFont="1" applyBorder="1" applyAlignment="1">
      <alignment horizontal="right"/>
    </xf>
    <xf numFmtId="1" fontId="23" fillId="0" borderId="13" xfId="12" applyNumberFormat="1" applyFont="1" applyBorder="1" applyAlignment="1">
      <alignment horizontal="right"/>
    </xf>
    <xf numFmtId="49" fontId="5" fillId="10" borderId="77" xfId="0" applyNumberFormat="1" applyFont="1" applyFill="1" applyBorder="1" applyAlignment="1" applyProtection="1">
      <alignment horizontal="left"/>
      <protection locked="0"/>
    </xf>
    <xf numFmtId="170" fontId="5" fillId="10" borderId="23" xfId="0" applyNumberFormat="1" applyFont="1" applyFill="1" applyBorder="1" applyAlignment="1" applyProtection="1">
      <protection locked="0"/>
    </xf>
    <xf numFmtId="3" fontId="5" fillId="0" borderId="11" xfId="6" applyNumberFormat="1" applyFont="1" applyBorder="1" applyProtection="1"/>
    <xf numFmtId="3" fontId="5" fillId="0" borderId="11" xfId="6" applyNumberFormat="1" applyFont="1" applyBorder="1" applyAlignment="1" applyProtection="1">
      <alignment horizontal="center"/>
    </xf>
    <xf numFmtId="3" fontId="17" fillId="10" borderId="23" xfId="6" applyNumberFormat="1" applyFont="1" applyFill="1" applyBorder="1" applyProtection="1">
      <protection locked="0"/>
    </xf>
    <xf numFmtId="3" fontId="5" fillId="10" borderId="86" xfId="6" applyNumberFormat="1" applyFont="1" applyFill="1" applyBorder="1" applyAlignment="1" applyProtection="1">
      <alignment horizontal="center"/>
      <protection locked="0"/>
    </xf>
    <xf numFmtId="3" fontId="17" fillId="10" borderId="87" xfId="6" applyNumberFormat="1" applyFont="1" applyFill="1" applyBorder="1" applyProtection="1">
      <protection locked="0"/>
    </xf>
    <xf numFmtId="3" fontId="17" fillId="10" borderId="88" xfId="6" applyNumberFormat="1" applyFont="1" applyFill="1" applyBorder="1" applyProtection="1">
      <protection locked="0"/>
    </xf>
    <xf numFmtId="3" fontId="23" fillId="0" borderId="11" xfId="0" applyNumberFormat="1" applyFont="1" applyBorder="1" applyAlignment="1" applyProtection="1">
      <alignment horizontal="right"/>
    </xf>
    <xf numFmtId="3" fontId="23" fillId="0" borderId="2" xfId="0" applyNumberFormat="1" applyFont="1" applyBorder="1" applyAlignment="1" applyProtection="1">
      <alignment horizontal="right"/>
    </xf>
    <xf numFmtId="3" fontId="23" fillId="0" borderId="34" xfId="0" applyNumberFormat="1" applyFont="1" applyBorder="1" applyAlignment="1" applyProtection="1">
      <alignment horizontal="right"/>
    </xf>
    <xf numFmtId="3" fontId="23" fillId="0" borderId="21" xfId="0" applyNumberFormat="1" applyFont="1" applyBorder="1" applyAlignment="1" applyProtection="1">
      <alignment horizontal="right"/>
    </xf>
    <xf numFmtId="3" fontId="0" fillId="10" borderId="23" xfId="0" applyNumberFormat="1" applyFill="1" applyBorder="1" applyProtection="1"/>
    <xf numFmtId="3" fontId="0" fillId="10" borderId="77" xfId="0" applyNumberFormat="1" applyFill="1" applyBorder="1" applyProtection="1"/>
    <xf numFmtId="1" fontId="5" fillId="0" borderId="30" xfId="6" applyNumberFormat="1" applyFont="1" applyBorder="1" applyProtection="1"/>
    <xf numFmtId="1" fontId="23" fillId="0" borderId="11" xfId="6" applyNumberFormat="1" applyFont="1" applyBorder="1" applyAlignment="1" applyProtection="1">
      <alignment horizontal="right"/>
    </xf>
    <xf numFmtId="1" fontId="23" fillId="0" borderId="13" xfId="6" applyNumberFormat="1" applyFont="1" applyBorder="1" applyAlignment="1" applyProtection="1">
      <alignment horizontal="right"/>
    </xf>
    <xf numFmtId="3" fontId="9" fillId="10" borderId="55" xfId="6" applyNumberFormat="1" applyFont="1" applyFill="1" applyBorder="1" applyAlignment="1">
      <alignment horizontal="center" vertical="top"/>
    </xf>
    <xf numFmtId="1" fontId="8" fillId="10" borderId="74" xfId="6" applyNumberFormat="1" applyFont="1" applyFill="1" applyBorder="1" applyAlignment="1">
      <alignment horizontal="center" vertical="top"/>
    </xf>
    <xf numFmtId="1" fontId="9" fillId="10" borderId="55" xfId="6" applyNumberFormat="1" applyFont="1" applyFill="1" applyBorder="1" applyAlignment="1">
      <alignment horizontal="center" vertical="top"/>
    </xf>
    <xf numFmtId="1" fontId="5" fillId="11" borderId="11" xfId="6" applyNumberFormat="1" applyFont="1" applyFill="1" applyBorder="1" applyAlignment="1" applyProtection="1">
      <alignment horizontal="right"/>
    </xf>
    <xf numFmtId="1" fontId="5" fillId="11" borderId="13" xfId="6" applyNumberFormat="1" applyFont="1" applyFill="1" applyBorder="1" applyAlignment="1" applyProtection="1">
      <alignment horizontal="right"/>
    </xf>
    <xf numFmtId="3" fontId="5" fillId="10" borderId="83" xfId="6" applyNumberFormat="1" applyFont="1" applyFill="1" applyBorder="1" applyAlignment="1" applyProtection="1">
      <alignment horizontal="center"/>
      <protection locked="0"/>
    </xf>
    <xf numFmtId="3" fontId="5" fillId="0" borderId="34" xfId="6" applyNumberFormat="1" applyFont="1" applyBorder="1" applyAlignment="1" applyProtection="1">
      <alignment horizontal="center"/>
    </xf>
    <xf numFmtId="3" fontId="17" fillId="0" borderId="0" xfId="6" applyNumberFormat="1" applyFont="1" applyBorder="1" applyProtection="1"/>
    <xf numFmtId="49" fontId="5" fillId="10" borderId="89" xfId="6" applyNumberFormat="1" applyFont="1" applyFill="1" applyBorder="1" applyProtection="1"/>
    <xf numFmtId="3" fontId="5" fillId="10" borderId="83" xfId="7" applyNumberFormat="1" applyFont="1" applyFill="1" applyBorder="1" applyAlignment="1" applyProtection="1">
      <alignment horizontal="right"/>
      <protection locked="0"/>
    </xf>
    <xf numFmtId="3" fontId="5" fillId="10" borderId="23" xfId="0" applyNumberFormat="1" applyFont="1" applyFill="1" applyBorder="1" applyProtection="1"/>
    <xf numFmtId="1" fontId="31" fillId="10" borderId="83" xfId="7" applyNumberFormat="1" applyFont="1" applyFill="1" applyBorder="1" applyAlignment="1" applyProtection="1">
      <alignment horizontal="right"/>
      <protection locked="0"/>
    </xf>
    <xf numFmtId="4" fontId="31" fillId="10" borderId="90" xfId="7" applyNumberFormat="1" applyFont="1" applyFill="1" applyBorder="1" applyAlignment="1" applyProtection="1">
      <alignment horizontal="right"/>
      <protection locked="0"/>
    </xf>
    <xf numFmtId="3" fontId="23" fillId="10" borderId="55" xfId="7" applyNumberFormat="1" applyFont="1" applyFill="1" applyBorder="1" applyAlignment="1" applyProtection="1">
      <alignment horizontal="right"/>
      <protection locked="0"/>
    </xf>
    <xf numFmtId="3" fontId="23" fillId="10" borderId="74" xfId="7" applyNumberFormat="1" applyFont="1" applyFill="1" applyBorder="1" applyAlignment="1" applyProtection="1">
      <alignment horizontal="right"/>
      <protection locked="0"/>
    </xf>
    <xf numFmtId="3" fontId="23" fillId="10" borderId="91" xfId="7" applyNumberFormat="1" applyFont="1" applyFill="1" applyBorder="1" applyAlignment="1" applyProtection="1">
      <alignment horizontal="right"/>
      <protection locked="0"/>
    </xf>
    <xf numFmtId="3" fontId="23" fillId="10" borderId="56" xfId="7" applyNumberFormat="1" applyFont="1" applyFill="1" applyBorder="1" applyAlignment="1" applyProtection="1">
      <alignment horizontal="right"/>
      <protection locked="0"/>
    </xf>
    <xf numFmtId="169" fontId="5" fillId="10" borderId="74" xfId="10" applyNumberFormat="1" applyFont="1" applyFill="1" applyBorder="1" applyAlignment="1" applyProtection="1">
      <alignment horizontal="right"/>
      <protection locked="0"/>
    </xf>
    <xf numFmtId="3" fontId="23" fillId="10" borderId="74" xfId="11" applyNumberFormat="1" applyFont="1" applyFill="1" applyBorder="1" applyAlignment="1" applyProtection="1">
      <alignment horizontal="right"/>
      <protection locked="0"/>
    </xf>
    <xf numFmtId="3" fontId="23" fillId="10" borderId="92" xfId="11" applyNumberFormat="1" applyFont="1" applyFill="1" applyBorder="1" applyAlignment="1" applyProtection="1">
      <alignment horizontal="right"/>
      <protection locked="0"/>
    </xf>
    <xf numFmtId="3" fontId="23" fillId="10" borderId="74" xfId="12" applyNumberFormat="1" applyFont="1" applyFill="1" applyBorder="1" applyAlignment="1" applyProtection="1">
      <alignment horizontal="right"/>
      <protection locked="0"/>
    </xf>
    <xf numFmtId="3" fontId="23" fillId="10" borderId="56" xfId="12" applyNumberFormat="1" applyFont="1" applyFill="1" applyBorder="1" applyAlignment="1" applyProtection="1">
      <alignment horizontal="right"/>
      <protection locked="0"/>
    </xf>
    <xf numFmtId="3" fontId="23" fillId="10" borderId="82" xfId="12" applyNumberFormat="1" applyFont="1" applyFill="1" applyBorder="1" applyAlignment="1" applyProtection="1">
      <alignment horizontal="right"/>
      <protection locked="0"/>
    </xf>
    <xf numFmtId="3" fontId="23" fillId="10" borderId="93" xfId="12" applyNumberFormat="1" applyFont="1" applyFill="1" applyBorder="1" applyAlignment="1">
      <alignment horizontal="right"/>
    </xf>
    <xf numFmtId="3" fontId="23" fillId="10" borderId="10" xfId="11" applyNumberFormat="1" applyFont="1" applyFill="1" applyBorder="1" applyAlignment="1" applyProtection="1">
      <alignment horizontal="right"/>
      <protection locked="0"/>
    </xf>
    <xf numFmtId="0" fontId="56" fillId="0" borderId="30" xfId="0" applyFont="1" applyBorder="1" applyProtection="1"/>
    <xf numFmtId="3" fontId="23" fillId="10" borderId="83" xfId="16" applyNumberFormat="1" applyFont="1" applyFill="1" applyBorder="1" applyAlignment="1" applyProtection="1">
      <alignment horizontal="right"/>
      <protection locked="0"/>
    </xf>
    <xf numFmtId="3" fontId="31" fillId="10" borderId="83" xfId="16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/>
    </xf>
    <xf numFmtId="0" fontId="10" fillId="0" borderId="94" xfId="26" applyFont="1" applyBorder="1" applyAlignment="1" applyProtection="1">
      <alignment horizontal="right"/>
    </xf>
    <xf numFmtId="0" fontId="10" fillId="0" borderId="94" xfId="26" applyFont="1" applyBorder="1" applyAlignment="1">
      <alignment horizontal="right"/>
    </xf>
    <xf numFmtId="0" fontId="10" fillId="0" borderId="95" xfId="26" applyFont="1" applyBorder="1"/>
    <xf numFmtId="0" fontId="10" fillId="0" borderId="0" xfId="26" applyFont="1" applyAlignment="1"/>
    <xf numFmtId="0" fontId="10" fillId="0" borderId="0" xfId="26" applyFont="1" applyAlignment="1" applyProtection="1"/>
    <xf numFmtId="0" fontId="0" fillId="0" borderId="0" xfId="0" applyAlignment="1" applyProtection="1">
      <alignment horizontal="center" wrapText="1"/>
    </xf>
    <xf numFmtId="3" fontId="23" fillId="10" borderId="31" xfId="7" applyNumberFormat="1" applyFont="1" applyFill="1" applyBorder="1" applyAlignment="1" applyProtection="1">
      <alignment horizontal="right"/>
      <protection locked="0"/>
    </xf>
    <xf numFmtId="0" fontId="23" fillId="0" borderId="27" xfId="7" applyFont="1" applyBorder="1" applyProtection="1"/>
    <xf numFmtId="3" fontId="5" fillId="10" borderId="31" xfId="6" applyNumberFormat="1" applyFont="1" applyFill="1" applyBorder="1" applyAlignment="1" applyProtection="1">
      <alignment horizontal="right"/>
      <protection locked="0"/>
    </xf>
    <xf numFmtId="0" fontId="5" fillId="0" borderId="27" xfId="7" applyFont="1" applyBorder="1" applyAlignment="1" applyProtection="1">
      <alignment horizontal="right"/>
    </xf>
    <xf numFmtId="0" fontId="10" fillId="0" borderId="95" xfId="26" applyFont="1" applyBorder="1" applyProtection="1"/>
    <xf numFmtId="1" fontId="5" fillId="0" borderId="0" xfId="0" applyNumberFormat="1" applyFont="1" applyBorder="1" applyAlignment="1" applyProtection="1">
      <alignment wrapText="1"/>
    </xf>
    <xf numFmtId="0" fontId="10" fillId="0" borderId="0" xfId="26" applyFont="1" applyBorder="1" applyAlignment="1" applyProtection="1">
      <alignment horizontal="right"/>
    </xf>
    <xf numFmtId="0" fontId="10" fillId="0" borderId="0" xfId="26" applyFont="1" applyBorder="1" applyAlignment="1" applyProtection="1">
      <alignment wrapText="1"/>
    </xf>
    <xf numFmtId="0" fontId="5" fillId="0" borderId="0" xfId="10" applyFont="1" applyAlignment="1" applyProtection="1">
      <alignment horizontal="center" vertical="center"/>
    </xf>
    <xf numFmtId="168" fontId="6" fillId="0" borderId="0" xfId="10" applyNumberFormat="1" applyFont="1" applyAlignment="1" applyProtection="1">
      <alignment horizontal="center" vertical="center"/>
    </xf>
    <xf numFmtId="168" fontId="5" fillId="0" borderId="0" xfId="10" applyNumberFormat="1" applyFont="1" applyAlignment="1" applyProtection="1">
      <alignment horizontal="center" vertical="center"/>
    </xf>
    <xf numFmtId="0" fontId="5" fillId="0" borderId="0" xfId="10" applyFont="1" applyAlignment="1">
      <alignment horizontal="center" vertical="center"/>
    </xf>
    <xf numFmtId="168" fontId="9" fillId="0" borderId="20" xfId="10" applyNumberFormat="1" applyFont="1" applyBorder="1" applyAlignment="1" applyProtection="1">
      <alignment horizontal="center"/>
    </xf>
    <xf numFmtId="168" fontId="9" fillId="0" borderId="15" xfId="10" applyNumberFormat="1" applyFont="1" applyBorder="1" applyAlignment="1" applyProtection="1">
      <alignment horizontal="center"/>
    </xf>
    <xf numFmtId="168" fontId="9" fillId="0" borderId="12" xfId="10" applyNumberFormat="1" applyFont="1" applyBorder="1" applyAlignment="1" applyProtection="1">
      <alignment horizontal="center"/>
    </xf>
    <xf numFmtId="168" fontId="5" fillId="7" borderId="55" xfId="10" applyNumberFormat="1" applyFont="1" applyFill="1" applyBorder="1" applyAlignment="1" applyProtection="1">
      <alignment horizontal="center" vertical="center"/>
      <protection locked="0"/>
    </xf>
    <xf numFmtId="168" fontId="5" fillId="7" borderId="74" xfId="10" applyNumberFormat="1" applyFont="1" applyFill="1" applyBorder="1" applyAlignment="1" applyProtection="1">
      <alignment horizontal="center" vertical="center"/>
      <protection locked="0"/>
    </xf>
    <xf numFmtId="0" fontId="5" fillId="0" borderId="0" xfId="9" applyFont="1" applyAlignment="1">
      <alignment horizontal="center" vertical="center"/>
    </xf>
    <xf numFmtId="168" fontId="5" fillId="0" borderId="0" xfId="10" applyNumberFormat="1" applyFont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10" applyFont="1" applyAlignment="1" applyProtection="1">
      <alignment horizontal="left" vertical="center"/>
    </xf>
    <xf numFmtId="0" fontId="47" fillId="9" borderId="24" xfId="0" applyFont="1" applyFill="1" applyBorder="1" applyAlignment="1">
      <alignment horizontal="centerContinuous"/>
    </xf>
    <xf numFmtId="0" fontId="47" fillId="9" borderId="25" xfId="0" applyFont="1" applyFill="1" applyBorder="1" applyAlignment="1">
      <alignment horizontal="centerContinuous"/>
    </xf>
    <xf numFmtId="0" fontId="0" fillId="0" borderId="47" xfId="0" applyBorder="1"/>
    <xf numFmtId="0" fontId="47" fillId="0" borderId="0" xfId="0" applyFont="1" applyAlignment="1">
      <alignment horizontal="center" vertical="center"/>
    </xf>
    <xf numFmtId="0" fontId="10" fillId="0" borderId="94" xfId="26" applyFont="1" applyBorder="1" applyAlignment="1" applyProtection="1">
      <alignment horizontal="center" vertical="center"/>
    </xf>
    <xf numFmtId="0" fontId="10" fillId="0" borderId="95" xfId="26" applyFont="1" applyBorder="1" applyAlignment="1" applyProtection="1">
      <alignment horizontal="center"/>
    </xf>
    <xf numFmtId="0" fontId="10" fillId="0" borderId="49" xfId="26" applyFont="1" applyBorder="1" applyAlignment="1" applyProtection="1">
      <alignment horizontal="right"/>
    </xf>
    <xf numFmtId="0" fontId="10" fillId="0" borderId="51" xfId="16" applyFont="1" applyBorder="1" applyProtection="1"/>
    <xf numFmtId="0" fontId="23" fillId="0" borderId="54" xfId="16" applyFont="1" applyBorder="1" applyProtection="1"/>
    <xf numFmtId="0" fontId="23" fillId="0" borderId="0" xfId="19" applyFont="1" applyAlignment="1" applyProtection="1">
      <alignment horizontal="center" vertical="center"/>
    </xf>
    <xf numFmtId="0" fontId="5" fillId="0" borderId="47" xfId="19" applyFont="1" applyBorder="1" applyAlignment="1" applyProtection="1">
      <alignment horizontal="center" vertical="center"/>
    </xf>
    <xf numFmtId="0" fontId="4" fillId="0" borderId="0" xfId="16" applyFont="1" applyAlignment="1">
      <alignment horizontal="center" vertical="center"/>
    </xf>
    <xf numFmtId="0" fontId="10" fillId="0" borderId="51" xfId="26" applyFont="1" applyBorder="1" applyAlignment="1" applyProtection="1">
      <alignment horizontal="right"/>
    </xf>
    <xf numFmtId="0" fontId="9" fillId="0" borderId="28" xfId="18" applyFont="1" applyBorder="1" applyAlignment="1" applyProtection="1">
      <alignment horizontal="center"/>
    </xf>
    <xf numFmtId="0" fontId="23" fillId="0" borderId="0" xfId="18" applyFont="1" applyAlignment="1" applyProtection="1">
      <alignment horizontal="center" vertical="center"/>
    </xf>
    <xf numFmtId="0" fontId="23" fillId="0" borderId="47" xfId="18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23" fillId="0" borderId="0" xfId="18" applyFont="1" applyBorder="1" applyAlignment="1" applyProtection="1">
      <alignment horizontal="left" vertical="center"/>
    </xf>
    <xf numFmtId="166" fontId="23" fillId="0" borderId="57" xfId="18" applyNumberFormat="1" applyFont="1" applyBorder="1" applyAlignment="1" applyProtection="1">
      <alignment horizontal="right"/>
    </xf>
    <xf numFmtId="166" fontId="23" fillId="0" borderId="17" xfId="18" applyNumberFormat="1" applyFont="1" applyBorder="1" applyAlignment="1" applyProtection="1">
      <alignment horizontal="right"/>
    </xf>
    <xf numFmtId="166" fontId="23" fillId="0" borderId="54" xfId="18" applyNumberFormat="1" applyFont="1" applyBorder="1" applyAlignment="1" applyProtection="1">
      <alignment horizontal="right"/>
    </xf>
    <xf numFmtId="0" fontId="23" fillId="0" borderId="0" xfId="16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3" fillId="0" borderId="0" xfId="16" applyFont="1" applyAlignment="1" applyProtection="1">
      <alignment horizontal="left" vertical="center"/>
    </xf>
    <xf numFmtId="0" fontId="23" fillId="0" borderId="0" xfId="17" applyFont="1" applyAlignment="1" applyProtection="1">
      <alignment horizontal="center" vertical="center"/>
    </xf>
    <xf numFmtId="0" fontId="23" fillId="0" borderId="47" xfId="17" applyFont="1" applyBorder="1" applyAlignment="1" applyProtection="1">
      <alignment horizontal="center" vertical="center"/>
    </xf>
    <xf numFmtId="0" fontId="6" fillId="0" borderId="22" xfId="17" applyFont="1" applyBorder="1" applyAlignment="1" applyProtection="1">
      <alignment horizontal="center" vertical="center"/>
    </xf>
    <xf numFmtId="0" fontId="23" fillId="0" borderId="0" xfId="17" applyFont="1" applyAlignment="1" applyProtection="1">
      <alignment horizontal="left" vertical="center"/>
    </xf>
    <xf numFmtId="0" fontId="57" fillId="0" borderId="2" xfId="17" applyFont="1" applyBorder="1" applyProtection="1"/>
    <xf numFmtId="166" fontId="9" fillId="0" borderId="2" xfId="17" applyNumberFormat="1" applyFont="1" applyBorder="1" applyAlignment="1" applyProtection="1">
      <alignment horizontal="center" vertical="center"/>
    </xf>
    <xf numFmtId="166" fontId="32" fillId="0" borderId="21" xfId="17" applyNumberFormat="1" applyFont="1" applyBorder="1" applyAlignment="1" applyProtection="1">
      <alignment horizontal="center" vertical="center"/>
    </xf>
    <xf numFmtId="166" fontId="23" fillId="0" borderId="21" xfId="17" applyNumberFormat="1" applyFont="1" applyBorder="1" applyAlignment="1" applyProtection="1">
      <alignment horizontal="center" vertical="center"/>
    </xf>
    <xf numFmtId="0" fontId="36" fillId="0" borderId="0" xfId="20" applyFont="1" applyBorder="1" applyAlignment="1" applyProtection="1">
      <alignment horizontal="center" vertical="center"/>
    </xf>
    <xf numFmtId="14" fontId="5" fillId="0" borderId="0" xfId="20" applyNumberFormat="1" applyFont="1" applyBorder="1" applyAlignment="1" applyProtection="1">
      <alignment horizontal="center" vertical="center"/>
    </xf>
    <xf numFmtId="0" fontId="5" fillId="0" borderId="0" xfId="20" applyFont="1" applyBorder="1" applyAlignment="1" applyProtection="1">
      <alignment horizontal="center" vertical="center"/>
    </xf>
    <xf numFmtId="0" fontId="26" fillId="3" borderId="19" xfId="0" applyFont="1" applyFill="1" applyBorder="1" applyAlignment="1" applyProtection="1">
      <alignment horizontal="center" vertical="center"/>
    </xf>
    <xf numFmtId="0" fontId="5" fillId="0" borderId="0" xfId="7" applyFont="1" applyAlignment="1" applyProtection="1">
      <alignment horizontal="center" vertical="center"/>
    </xf>
    <xf numFmtId="166" fontId="5" fillId="0" borderId="0" xfId="0" applyNumberFormat="1" applyFont="1" applyAlignment="1" applyProtection="1">
      <alignment horizontal="center" vertical="center"/>
    </xf>
    <xf numFmtId="166" fontId="5" fillId="0" borderId="0" xfId="7" applyNumberFormat="1" applyFont="1" applyAlignment="1" applyProtection="1">
      <alignment horizontal="center" vertical="center"/>
    </xf>
    <xf numFmtId="0" fontId="5" fillId="0" borderId="0" xfId="7" applyFont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7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5" fillId="0" borderId="0" xfId="20" applyFont="1" applyAlignment="1" applyProtection="1">
      <alignment horizontal="center" vertical="center"/>
    </xf>
    <xf numFmtId="0" fontId="5" fillId="0" borderId="0" xfId="20" applyFont="1" applyAlignment="1">
      <alignment horizontal="left" vertical="center"/>
    </xf>
    <xf numFmtId="0" fontId="22" fillId="0" borderId="0" xfId="20" applyFont="1" applyAlignment="1">
      <alignment horizontal="right" vertical="center"/>
    </xf>
    <xf numFmtId="0" fontId="23" fillId="0" borderId="0" xfId="20" applyFont="1" applyAlignment="1" applyProtection="1">
      <alignment horizontal="center" vertical="center"/>
    </xf>
    <xf numFmtId="0" fontId="23" fillId="0" borderId="2" xfId="20" applyFont="1" applyBorder="1" applyAlignment="1" applyProtection="1">
      <alignment horizontal="center" vertical="center"/>
    </xf>
    <xf numFmtId="0" fontId="6" fillId="0" borderId="2" xfId="20" applyFont="1" applyBorder="1" applyAlignment="1" applyProtection="1">
      <alignment horizontal="center" vertical="center"/>
    </xf>
    <xf numFmtId="49" fontId="4" fillId="10" borderId="96" xfId="6" applyNumberFormat="1" applyFont="1" applyFill="1" applyBorder="1"/>
    <xf numFmtId="49" fontId="4" fillId="10" borderId="97" xfId="6" applyNumberFormat="1" applyFont="1" applyFill="1" applyBorder="1"/>
    <xf numFmtId="0" fontId="5" fillId="0" borderId="0" xfId="7" applyFont="1" applyBorder="1" applyAlignment="1" applyProtection="1">
      <alignment horizontal="right"/>
    </xf>
    <xf numFmtId="166" fontId="23" fillId="0" borderId="24" xfId="0" applyNumberFormat="1" applyFont="1" applyBorder="1" applyAlignment="1">
      <alignment horizontal="right"/>
    </xf>
    <xf numFmtId="1" fontId="23" fillId="0" borderId="98" xfId="12" applyNumberFormat="1" applyFont="1" applyBorder="1" applyAlignment="1">
      <alignment horizontal="right"/>
    </xf>
    <xf numFmtId="3" fontId="23" fillId="10" borderId="99" xfId="12" applyNumberFormat="1" applyFont="1" applyFill="1" applyBorder="1" applyAlignment="1" applyProtection="1">
      <alignment horizontal="right"/>
      <protection locked="0"/>
    </xf>
    <xf numFmtId="0" fontId="23" fillId="0" borderId="22" xfId="17" applyFont="1" applyBorder="1" applyAlignment="1" applyProtection="1">
      <alignment horizontal="center" vertical="center"/>
    </xf>
    <xf numFmtId="166" fontId="9" fillId="0" borderId="42" xfId="17" applyNumberFormat="1" applyFont="1" applyFill="1" applyBorder="1" applyAlignment="1" applyProtection="1">
      <alignment horizontal="center" vertical="center"/>
    </xf>
    <xf numFmtId="166" fontId="32" fillId="0" borderId="21" xfId="17" applyNumberFormat="1" applyFont="1" applyFill="1" applyBorder="1" applyAlignment="1" applyProtection="1">
      <alignment horizontal="center" vertical="center"/>
    </xf>
    <xf numFmtId="166" fontId="9" fillId="0" borderId="21" xfId="17" applyNumberFormat="1" applyFont="1" applyFill="1" applyBorder="1" applyAlignment="1" applyProtection="1">
      <alignment horizontal="center" vertical="center"/>
    </xf>
    <xf numFmtId="0" fontId="10" fillId="0" borderId="2" xfId="20" applyFont="1" applyBorder="1" applyAlignment="1" applyProtection="1">
      <alignment horizontal="center" vertical="center"/>
    </xf>
    <xf numFmtId="166" fontId="5" fillId="7" borderId="63" xfId="20" applyNumberFormat="1" applyFont="1" applyFill="1" applyBorder="1" applyAlignment="1" applyProtection="1">
      <alignment horizontal="center" vertical="center"/>
    </xf>
    <xf numFmtId="166" fontId="5" fillId="7" borderId="0" xfId="20" applyNumberFormat="1" applyFont="1" applyFill="1" applyBorder="1" applyAlignment="1" applyProtection="1">
      <alignment horizontal="center" vertical="center"/>
    </xf>
    <xf numFmtId="166" fontId="5" fillId="7" borderId="100" xfId="20" applyNumberFormat="1" applyFont="1" applyFill="1" applyBorder="1" applyAlignment="1" applyProtection="1">
      <alignment horizontal="center" vertical="center"/>
    </xf>
    <xf numFmtId="0" fontId="5" fillId="0" borderId="0" xfId="14" applyFont="1" applyAlignment="1">
      <alignment horizontal="center" vertical="center"/>
    </xf>
    <xf numFmtId="0" fontId="60" fillId="0" borderId="12" xfId="0" applyFont="1" applyBorder="1" applyAlignment="1">
      <alignment horizontal="center"/>
    </xf>
    <xf numFmtId="0" fontId="23" fillId="0" borderId="0" xfId="20" applyFont="1" applyBorder="1" applyAlignment="1" applyProtection="1">
      <alignment horizontal="center" vertical="center"/>
    </xf>
    <xf numFmtId="0" fontId="23" fillId="0" borderId="0" xfId="17" applyFont="1" applyBorder="1" applyAlignment="1" applyProtection="1">
      <alignment horizontal="center" vertical="center"/>
    </xf>
    <xf numFmtId="1" fontId="9" fillId="0" borderId="6" xfId="0" applyNumberFormat="1" applyFont="1" applyFill="1" applyBorder="1" applyAlignment="1" applyProtection="1">
      <alignment horizontal="center" vertical="center" wrapText="1"/>
    </xf>
    <xf numFmtId="1" fontId="9" fillId="0" borderId="37" xfId="0" applyNumberFormat="1" applyFont="1" applyFill="1" applyBorder="1" applyAlignment="1" applyProtection="1">
      <alignment horizontal="center" vertical="center" wrapText="1"/>
    </xf>
    <xf numFmtId="1" fontId="9" fillId="0" borderId="101" xfId="0" applyNumberFormat="1" applyFont="1" applyFill="1" applyBorder="1" applyAlignment="1" applyProtection="1">
      <alignment horizontal="center" vertical="center" wrapText="1"/>
    </xf>
    <xf numFmtId="0" fontId="5" fillId="10" borderId="96" xfId="0" applyFont="1" applyFill="1" applyBorder="1" applyProtection="1"/>
    <xf numFmtId="3" fontId="5" fillId="10" borderId="102" xfId="7" applyNumberFormat="1" applyFont="1" applyFill="1" applyBorder="1" applyAlignment="1" applyProtection="1">
      <alignment horizontal="right"/>
      <protection locked="0"/>
    </xf>
    <xf numFmtId="0" fontId="8" fillId="0" borderId="34" xfId="6" applyFont="1" applyBorder="1" applyAlignment="1" applyProtection="1">
      <alignment horizontal="center"/>
    </xf>
    <xf numFmtId="3" fontId="5" fillId="7" borderId="83" xfId="7" applyNumberFormat="1" applyFont="1" applyFill="1" applyBorder="1" applyAlignment="1" applyProtection="1">
      <alignment horizontal="right"/>
      <protection locked="0"/>
    </xf>
    <xf numFmtId="3" fontId="5" fillId="7" borderId="102" xfId="7" applyNumberFormat="1" applyFont="1" applyFill="1" applyBorder="1" applyAlignment="1" applyProtection="1">
      <alignment horizontal="right"/>
      <protection locked="0"/>
    </xf>
    <xf numFmtId="1" fontId="5" fillId="7" borderId="83" xfId="7" applyNumberFormat="1" applyFont="1" applyFill="1" applyBorder="1" applyAlignment="1" applyProtection="1">
      <alignment horizontal="right"/>
      <protection locked="0"/>
    </xf>
    <xf numFmtId="0" fontId="5" fillId="0" borderId="0" xfId="7" applyFont="1" applyAlignment="1" applyProtection="1">
      <alignment horizontal="left"/>
    </xf>
    <xf numFmtId="0" fontId="52" fillId="0" borderId="0" xfId="0" applyFont="1" applyBorder="1" applyAlignment="1">
      <alignment horizontal="left"/>
    </xf>
    <xf numFmtId="0" fontId="52" fillId="0" borderId="21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95" xfId="26" applyFont="1" applyBorder="1" applyAlignment="1" applyProtection="1"/>
    <xf numFmtId="0" fontId="10" fillId="0" borderId="0" xfId="26" applyFont="1" applyBorder="1" applyAlignment="1" applyProtection="1">
      <alignment horizontal="left"/>
    </xf>
    <xf numFmtId="0" fontId="10" fillId="0" borderId="0" xfId="26" applyFont="1" applyBorder="1" applyAlignment="1" applyProtection="1"/>
    <xf numFmtId="168" fontId="5" fillId="0" borderId="0" xfId="22" applyNumberFormat="1" applyFont="1" applyBorder="1" applyAlignment="1" applyProtection="1">
      <alignment horizontal="right"/>
      <protection locked="0"/>
    </xf>
    <xf numFmtId="0" fontId="52" fillId="0" borderId="0" xfId="0" applyFont="1" applyBorder="1" applyAlignment="1"/>
    <xf numFmtId="0" fontId="52" fillId="0" borderId="21" xfId="0" applyFont="1" applyBorder="1" applyAlignment="1"/>
    <xf numFmtId="0" fontId="54" fillId="0" borderId="0" xfId="0" applyFont="1" applyBorder="1" applyAlignment="1">
      <alignment horizontal="center"/>
    </xf>
    <xf numFmtId="3" fontId="50" fillId="0" borderId="2" xfId="0" applyNumberFormat="1" applyFont="1" applyFill="1" applyBorder="1" applyAlignment="1">
      <alignment horizontal="right"/>
    </xf>
    <xf numFmtId="167" fontId="0" fillId="0" borderId="0" xfId="0" applyNumberFormat="1" applyFill="1"/>
    <xf numFmtId="3" fontId="50" fillId="0" borderId="17" xfId="0" applyNumberFormat="1" applyFont="1" applyFill="1" applyBorder="1" applyAlignment="1">
      <alignment horizontal="right"/>
    </xf>
    <xf numFmtId="0" fontId="52" fillId="0" borderId="47" xfId="0" applyFont="1" applyBorder="1" applyAlignment="1">
      <alignment horizontal="left"/>
    </xf>
    <xf numFmtId="3" fontId="47" fillId="0" borderId="2" xfId="0" applyNumberFormat="1" applyFont="1" applyFill="1" applyBorder="1" applyAlignment="1">
      <alignment horizontal="right"/>
    </xf>
    <xf numFmtId="3" fontId="47" fillId="0" borderId="17" xfId="0" applyNumberFormat="1" applyFont="1" applyFill="1" applyBorder="1" applyAlignment="1">
      <alignment horizontal="right"/>
    </xf>
    <xf numFmtId="0" fontId="48" fillId="0" borderId="47" xfId="0" applyFont="1" applyBorder="1"/>
    <xf numFmtId="167" fontId="0" fillId="0" borderId="0" xfId="24" applyNumberFormat="1" applyFont="1" applyFill="1"/>
    <xf numFmtId="167" fontId="47" fillId="0" borderId="18" xfId="0" applyNumberFormat="1" applyFont="1" applyFill="1" applyBorder="1" applyAlignment="1">
      <alignment horizontal="center"/>
    </xf>
    <xf numFmtId="0" fontId="52" fillId="0" borderId="47" xfId="0" applyFont="1" applyBorder="1" applyAlignment="1"/>
    <xf numFmtId="0" fontId="23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</xf>
    <xf numFmtId="0" fontId="23" fillId="0" borderId="0" xfId="0" applyFont="1" applyBorder="1" applyAlignment="1" applyProtection="1">
      <alignment horizontal="left"/>
    </xf>
    <xf numFmtId="0" fontId="8" fillId="0" borderId="0" xfId="0" quotePrefix="1" applyFont="1" applyAlignment="1" applyProtection="1">
      <alignment horizontal="right"/>
    </xf>
    <xf numFmtId="0" fontId="14" fillId="0" borderId="0" xfId="0" applyFont="1" applyAlignment="1" applyProtection="1"/>
    <xf numFmtId="0" fontId="14" fillId="0" borderId="0" xfId="0" applyFont="1" applyFill="1" applyAlignment="1" applyProtection="1"/>
    <xf numFmtId="0" fontId="14" fillId="0" borderId="0" xfId="0" applyFont="1" applyFill="1" applyAlignment="1" applyProtection="1">
      <alignment horizontal="center"/>
    </xf>
    <xf numFmtId="0" fontId="17" fillId="0" borderId="103" xfId="0" applyFont="1" applyFill="1" applyBorder="1" applyAlignment="1" applyProtection="1">
      <alignment horizontal="fill"/>
    </xf>
    <xf numFmtId="0" fontId="17" fillId="0" borderId="0" xfId="0" applyFont="1" applyFill="1" applyProtection="1"/>
    <xf numFmtId="0" fontId="17" fillId="0" borderId="0" xfId="0" applyFont="1" applyFill="1" applyBorder="1" applyProtection="1"/>
    <xf numFmtId="0" fontId="14" fillId="0" borderId="0" xfId="0" applyFont="1" applyFill="1" applyProtection="1"/>
    <xf numFmtId="0" fontId="17" fillId="0" borderId="0" xfId="0" applyFont="1" applyFill="1" applyAlignment="1" applyProtection="1">
      <protection locked="0"/>
    </xf>
    <xf numFmtId="0" fontId="29" fillId="0" borderId="0" xfId="0" applyFont="1" applyFill="1" applyBorder="1" applyProtection="1"/>
    <xf numFmtId="0" fontId="5" fillId="0" borderId="0" xfId="0" applyFont="1" applyAlignment="1"/>
    <xf numFmtId="0" fontId="10" fillId="0" borderId="0" xfId="0" applyFont="1" applyBorder="1" applyAlignment="1" applyProtection="1">
      <alignment horizontal="left"/>
    </xf>
    <xf numFmtId="0" fontId="5" fillId="0" borderId="103" xfId="0" applyFont="1" applyFill="1" applyBorder="1" applyAlignment="1" applyProtection="1">
      <alignment horizontal="fill"/>
    </xf>
    <xf numFmtId="0" fontId="57" fillId="0" borderId="94" xfId="26" applyFont="1" applyBorder="1" applyAlignment="1">
      <alignment horizontal="right"/>
    </xf>
    <xf numFmtId="0" fontId="5" fillId="0" borderId="0" xfId="17" applyFont="1" applyProtection="1"/>
    <xf numFmtId="0" fontId="23" fillId="0" borderId="44" xfId="18" applyFont="1" applyBorder="1" applyProtection="1"/>
    <xf numFmtId="0" fontId="20" fillId="0" borderId="0" xfId="6" applyFont="1" applyAlignment="1" applyProtection="1">
      <alignment horizontal="center"/>
    </xf>
    <xf numFmtId="166" fontId="23" fillId="5" borderId="80" xfId="11" applyNumberFormat="1" applyFont="1" applyFill="1" applyBorder="1" applyAlignment="1" applyProtection="1">
      <alignment horizontal="right"/>
      <protection locked="0"/>
    </xf>
    <xf numFmtId="166" fontId="23" fillId="5" borderId="80" xfId="11" applyNumberFormat="1" applyFont="1" applyFill="1" applyBorder="1" applyAlignment="1">
      <alignment horizontal="right"/>
    </xf>
    <xf numFmtId="166" fontId="23" fillId="0" borderId="22" xfId="12" applyNumberFormat="1" applyFont="1" applyBorder="1" applyAlignment="1">
      <alignment horizontal="right"/>
    </xf>
    <xf numFmtId="3" fontId="23" fillId="10" borderId="104" xfId="12" applyNumberFormat="1" applyFont="1" applyFill="1" applyBorder="1" applyAlignment="1" applyProtection="1">
      <alignment horizontal="right"/>
      <protection locked="0"/>
    </xf>
    <xf numFmtId="166" fontId="23" fillId="0" borderId="10" xfId="12" applyNumberFormat="1" applyFont="1" applyBorder="1" applyAlignment="1">
      <alignment horizontal="right"/>
    </xf>
    <xf numFmtId="0" fontId="14" fillId="0" borderId="23" xfId="0" applyFont="1" applyBorder="1" applyAlignment="1" applyProtection="1">
      <alignment horizontal="center" vertical="center"/>
    </xf>
    <xf numFmtId="0" fontId="52" fillId="0" borderId="47" xfId="0" applyFont="1" applyBorder="1" applyAlignment="1">
      <alignment vertical="center"/>
    </xf>
    <xf numFmtId="3" fontId="4" fillId="10" borderId="105" xfId="16" applyNumberFormat="1" applyFont="1" applyFill="1" applyBorder="1" applyAlignment="1">
      <alignment horizontal="center" vertical="center"/>
    </xf>
    <xf numFmtId="0" fontId="23" fillId="0" borderId="0" xfId="18" applyFont="1" applyAlignment="1" applyProtection="1">
      <alignment vertical="center"/>
    </xf>
    <xf numFmtId="0" fontId="28" fillId="0" borderId="0" xfId="18" applyFont="1" applyAlignment="1" applyProtection="1">
      <alignment vertical="center"/>
    </xf>
    <xf numFmtId="0" fontId="0" fillId="0" borderId="0" xfId="0" applyAlignment="1" applyProtection="1">
      <alignment vertical="center"/>
    </xf>
    <xf numFmtId="166" fontId="0" fillId="0" borderId="0" xfId="0" applyNumberFormat="1" applyAlignment="1" applyProtection="1">
      <alignment vertical="center"/>
    </xf>
    <xf numFmtId="0" fontId="16" fillId="0" borderId="0" xfId="18" applyFont="1" applyAlignment="1" applyProtection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6" fillId="0" borderId="0" xfId="18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6" fillId="0" borderId="23" xfId="20" applyFont="1" applyBorder="1" applyAlignment="1" applyProtection="1">
      <alignment horizontal="center" vertical="center"/>
    </xf>
    <xf numFmtId="0" fontId="5" fillId="0" borderId="0" xfId="15" applyFont="1" applyBorder="1" applyAlignment="1">
      <alignment wrapText="1"/>
    </xf>
    <xf numFmtId="49" fontId="5" fillId="10" borderId="23" xfId="0" applyNumberFormat="1" applyFont="1" applyFill="1" applyBorder="1" applyAlignment="1" applyProtection="1">
      <alignment horizontal="centerContinuous"/>
      <protection locked="0"/>
    </xf>
    <xf numFmtId="0" fontId="40" fillId="0" borderId="0" xfId="0" applyFont="1" applyAlignment="1" applyProtection="1">
      <alignment horizontal="left"/>
    </xf>
    <xf numFmtId="0" fontId="5" fillId="0" borderId="0" xfId="0" applyFont="1" applyFill="1" applyBorder="1" applyProtection="1"/>
    <xf numFmtId="3" fontId="5" fillId="10" borderId="79" xfId="7" applyNumberFormat="1" applyFont="1" applyFill="1" applyBorder="1" applyAlignment="1" applyProtection="1">
      <alignment horizontal="right" vertical="center"/>
      <protection locked="0"/>
    </xf>
    <xf numFmtId="169" fontId="5" fillId="10" borderId="55" xfId="10" applyNumberFormat="1" applyFont="1" applyFill="1" applyBorder="1" applyAlignment="1" applyProtection="1">
      <alignment horizontal="right"/>
      <protection locked="0"/>
    </xf>
    <xf numFmtId="3" fontId="23" fillId="10" borderId="81" xfId="0" applyNumberFormat="1" applyFont="1" applyFill="1" applyBorder="1" applyAlignment="1" applyProtection="1">
      <alignment horizontal="right"/>
      <protection locked="0"/>
    </xf>
    <xf numFmtId="3" fontId="23" fillId="10" borderId="83" xfId="0" applyNumberFormat="1" applyFont="1" applyFill="1" applyBorder="1" applyAlignment="1" applyProtection="1">
      <alignment horizontal="right"/>
      <protection locked="0"/>
    </xf>
    <xf numFmtId="3" fontId="37" fillId="10" borderId="105" xfId="0" applyNumberFormat="1" applyFont="1" applyFill="1" applyBorder="1" applyAlignment="1" applyProtection="1">
      <alignment horizontal="right"/>
      <protection locked="0"/>
    </xf>
    <xf numFmtId="3" fontId="23" fillId="10" borderId="105" xfId="0" applyNumberFormat="1" applyFont="1" applyFill="1" applyBorder="1" applyAlignment="1" applyProtection="1">
      <alignment horizontal="right"/>
      <protection locked="0"/>
    </xf>
    <xf numFmtId="3" fontId="5" fillId="10" borderId="106" xfId="0" applyNumberFormat="1" applyFont="1" applyFill="1" applyBorder="1" applyAlignment="1" applyProtection="1">
      <alignment horizontal="right"/>
      <protection locked="0"/>
    </xf>
    <xf numFmtId="2" fontId="17" fillId="0" borderId="107" xfId="0" applyNumberFormat="1" applyFont="1" applyFill="1" applyBorder="1" applyAlignment="1" applyProtection="1">
      <alignment horizontal="right"/>
    </xf>
    <xf numFmtId="2" fontId="17" fillId="0" borderId="2" xfId="0" applyNumberFormat="1" applyFont="1" applyFill="1" applyBorder="1" applyAlignment="1" applyProtection="1">
      <alignment horizontal="right"/>
    </xf>
    <xf numFmtId="3" fontId="4" fillId="10" borderId="105" xfId="16" applyNumberFormat="1" applyFont="1" applyFill="1" applyBorder="1"/>
    <xf numFmtId="3" fontId="23" fillId="10" borderId="74" xfId="18" applyNumberFormat="1" applyFont="1" applyFill="1" applyBorder="1" applyAlignment="1" applyProtection="1">
      <alignment horizontal="right"/>
      <protection locked="0"/>
    </xf>
    <xf numFmtId="3" fontId="5" fillId="10" borderId="31" xfId="7" applyNumberFormat="1" applyFont="1" applyFill="1" applyBorder="1" applyAlignment="1" applyProtection="1">
      <alignment horizontal="right"/>
      <protection locked="0"/>
    </xf>
    <xf numFmtId="167" fontId="5" fillId="10" borderId="90" xfId="7" applyNumberFormat="1" applyFont="1" applyFill="1" applyBorder="1" applyAlignment="1" applyProtection="1">
      <alignment horizontal="right"/>
      <protection locked="0"/>
    </xf>
    <xf numFmtId="3" fontId="23" fillId="10" borderId="108" xfId="0" applyNumberFormat="1" applyFont="1" applyFill="1" applyBorder="1" applyAlignment="1" applyProtection="1">
      <alignment horizontal="right"/>
      <protection locked="0"/>
    </xf>
    <xf numFmtId="3" fontId="23" fillId="10" borderId="82" xfId="0" applyNumberFormat="1" applyFont="1" applyFill="1" applyBorder="1" applyAlignment="1" applyProtection="1">
      <alignment horizontal="right"/>
      <protection locked="0"/>
    </xf>
    <xf numFmtId="3" fontId="23" fillId="10" borderId="55" xfId="0" applyNumberFormat="1" applyFont="1" applyFill="1" applyBorder="1" applyAlignment="1" applyProtection="1">
      <alignment horizontal="right"/>
      <protection locked="0"/>
    </xf>
    <xf numFmtId="3" fontId="23" fillId="10" borderId="74" xfId="0" applyNumberFormat="1" applyFont="1" applyFill="1" applyBorder="1" applyAlignment="1" applyProtection="1">
      <alignment horizontal="right"/>
      <protection locked="0"/>
    </xf>
    <xf numFmtId="1" fontId="5" fillId="10" borderId="55" xfId="6" applyNumberFormat="1" applyFont="1" applyFill="1" applyBorder="1" applyAlignment="1" applyProtection="1">
      <alignment horizontal="right"/>
      <protection locked="0"/>
    </xf>
    <xf numFmtId="1" fontId="5" fillId="10" borderId="56" xfId="6" applyNumberFormat="1" applyFont="1" applyFill="1" applyBorder="1" applyAlignment="1" applyProtection="1">
      <alignment horizontal="right"/>
      <protection locked="0"/>
    </xf>
    <xf numFmtId="1" fontId="23" fillId="10" borderId="55" xfId="6" applyNumberFormat="1" applyFont="1" applyFill="1" applyBorder="1" applyAlignment="1" applyProtection="1">
      <alignment horizontal="right"/>
      <protection locked="0"/>
    </xf>
    <xf numFmtId="1" fontId="23" fillId="10" borderId="56" xfId="6" applyNumberFormat="1" applyFont="1" applyFill="1" applyBorder="1" applyAlignment="1" applyProtection="1">
      <alignment horizontal="right"/>
      <protection locked="0"/>
    </xf>
    <xf numFmtId="1" fontId="23" fillId="10" borderId="23" xfId="6" applyNumberFormat="1" applyFont="1" applyFill="1" applyBorder="1" applyAlignment="1" applyProtection="1">
      <alignment horizontal="right"/>
      <protection locked="0"/>
    </xf>
    <xf numFmtId="167" fontId="31" fillId="10" borderId="81" xfId="7" applyNumberFormat="1" applyFont="1" applyFill="1" applyBorder="1" applyAlignment="1" applyProtection="1">
      <alignment horizontal="right"/>
      <protection locked="0"/>
    </xf>
    <xf numFmtId="3" fontId="5" fillId="10" borderId="91" xfId="7" applyNumberFormat="1" applyFont="1" applyFill="1" applyBorder="1" applyAlignment="1" applyProtection="1">
      <alignment horizontal="right"/>
      <protection locked="0"/>
    </xf>
    <xf numFmtId="3" fontId="5" fillId="10" borderId="74" xfId="7" applyNumberFormat="1" applyFont="1" applyFill="1" applyBorder="1" applyAlignment="1" applyProtection="1">
      <alignment horizontal="right"/>
      <protection locked="0"/>
    </xf>
    <xf numFmtId="3" fontId="5" fillId="10" borderId="56" xfId="7" applyNumberFormat="1" applyFont="1" applyFill="1" applyBorder="1" applyAlignment="1" applyProtection="1">
      <alignment horizontal="right"/>
      <protection locked="0"/>
    </xf>
    <xf numFmtId="1" fontId="5" fillId="10" borderId="109" xfId="7" applyNumberFormat="1" applyFont="1" applyFill="1" applyBorder="1" applyAlignment="1" applyProtection="1">
      <alignment horizontal="right"/>
      <protection locked="0"/>
    </xf>
    <xf numFmtId="1" fontId="5" fillId="10" borderId="110" xfId="7" applyNumberFormat="1" applyFont="1" applyFill="1" applyBorder="1" applyAlignment="1" applyProtection="1">
      <alignment horizontal="right"/>
      <protection locked="0"/>
    </xf>
    <xf numFmtId="1" fontId="5" fillId="10" borderId="84" xfId="7" applyNumberFormat="1" applyFont="1" applyFill="1" applyBorder="1" applyAlignment="1" applyProtection="1">
      <alignment horizontal="right"/>
      <protection locked="0"/>
    </xf>
    <xf numFmtId="169" fontId="5" fillId="10" borderId="56" xfId="10" applyNumberFormat="1" applyFont="1" applyFill="1" applyBorder="1" applyAlignment="1" applyProtection="1">
      <alignment horizontal="right"/>
      <protection locked="0"/>
    </xf>
    <xf numFmtId="169" fontId="5" fillId="10" borderId="83" xfId="7" applyNumberFormat="1" applyFont="1" applyFill="1" applyBorder="1" applyAlignment="1" applyProtection="1">
      <alignment horizontal="right"/>
      <protection locked="0"/>
    </xf>
    <xf numFmtId="169" fontId="5" fillId="10" borderId="83" xfId="22" applyNumberFormat="1" applyFill="1" applyBorder="1" applyAlignment="1" applyProtection="1">
      <alignment horizontal="right"/>
      <protection locked="0"/>
    </xf>
    <xf numFmtId="3" fontId="5" fillId="10" borderId="74" xfId="11" applyNumberFormat="1" applyFont="1" applyFill="1" applyBorder="1" applyAlignment="1">
      <alignment horizontal="right"/>
    </xf>
    <xf numFmtId="3" fontId="5" fillId="10" borderId="56" xfId="11" applyNumberFormat="1" applyFont="1" applyFill="1" applyBorder="1" applyAlignment="1">
      <alignment horizontal="right"/>
    </xf>
    <xf numFmtId="3" fontId="5" fillId="10" borderId="83" xfId="0" applyNumberFormat="1" applyFont="1" applyFill="1" applyBorder="1" applyAlignment="1" applyProtection="1">
      <alignment horizontal="right"/>
      <protection locked="0"/>
    </xf>
    <xf numFmtId="3" fontId="23" fillId="10" borderId="32" xfId="18" applyNumberFormat="1" applyFont="1" applyFill="1" applyBorder="1" applyAlignment="1" applyProtection="1">
      <alignment horizontal="right" vertical="center"/>
      <protection locked="0"/>
    </xf>
    <xf numFmtId="3" fontId="23" fillId="10" borderId="20" xfId="18" applyNumberFormat="1" applyFont="1" applyFill="1" applyBorder="1" applyAlignment="1" applyProtection="1">
      <alignment horizontal="right" vertical="center"/>
      <protection locked="0"/>
    </xf>
    <xf numFmtId="3" fontId="23" fillId="10" borderId="32" xfId="18" applyNumberFormat="1" applyFont="1" applyFill="1" applyBorder="1" applyAlignment="1" applyProtection="1">
      <alignment horizontal="right"/>
      <protection locked="0"/>
    </xf>
    <xf numFmtId="3" fontId="23" fillId="10" borderId="20" xfId="18" applyNumberFormat="1" applyFont="1" applyFill="1" applyBorder="1" applyAlignment="1" applyProtection="1">
      <alignment horizontal="right"/>
      <protection locked="0"/>
    </xf>
    <xf numFmtId="3" fontId="16" fillId="10" borderId="83" xfId="18" applyNumberFormat="1" applyFont="1" applyFill="1" applyBorder="1" applyAlignment="1" applyProtection="1">
      <alignment horizontal="right"/>
      <protection locked="0"/>
    </xf>
    <xf numFmtId="3" fontId="16" fillId="10" borderId="55" xfId="18" applyNumberFormat="1" applyFont="1" applyFill="1" applyBorder="1" applyAlignment="1" applyProtection="1">
      <alignment horizontal="right"/>
      <protection locked="0"/>
    </xf>
    <xf numFmtId="3" fontId="23" fillId="10" borderId="96" xfId="18" applyNumberFormat="1" applyFont="1" applyFill="1" applyBorder="1" applyAlignment="1" applyProtection="1">
      <alignment horizontal="right"/>
      <protection locked="0"/>
    </xf>
    <xf numFmtId="167" fontId="23" fillId="10" borderId="83" xfId="16" applyNumberFormat="1" applyFont="1" applyFill="1" applyBorder="1" applyAlignment="1" applyProtection="1">
      <alignment horizontal="center" vertical="center"/>
      <protection locked="0"/>
    </xf>
    <xf numFmtId="49" fontId="23" fillId="10" borderId="74" xfId="17" applyNumberFormat="1" applyFont="1" applyFill="1" applyBorder="1" applyProtection="1">
      <protection locked="0"/>
    </xf>
    <xf numFmtId="3" fontId="23" fillId="10" borderId="74" xfId="17" applyNumberFormat="1" applyFont="1" applyFill="1" applyBorder="1" applyAlignment="1" applyProtection="1">
      <alignment horizontal="right"/>
      <protection locked="0"/>
    </xf>
    <xf numFmtId="0" fontId="23" fillId="10" borderId="55" xfId="17" applyFont="1" applyFill="1" applyBorder="1" applyProtection="1">
      <protection locked="0"/>
    </xf>
    <xf numFmtId="3" fontId="5" fillId="10" borderId="111" xfId="7" applyNumberFormat="1" applyFont="1" applyFill="1" applyBorder="1" applyAlignment="1" applyProtection="1">
      <alignment horizontal="center" vertical="center"/>
      <protection locked="0"/>
    </xf>
    <xf numFmtId="3" fontId="5" fillId="10" borderId="83" xfId="7" applyNumberFormat="1" applyFont="1" applyFill="1" applyBorder="1" applyAlignment="1" applyProtection="1">
      <alignment horizontal="center" vertical="center"/>
      <protection locked="0"/>
    </xf>
    <xf numFmtId="3" fontId="5" fillId="10" borderId="112" xfId="7" applyNumberFormat="1" applyFont="1" applyFill="1" applyBorder="1" applyAlignment="1" applyProtection="1">
      <alignment horizontal="center" vertical="center"/>
      <protection locked="0"/>
    </xf>
    <xf numFmtId="1" fontId="5" fillId="10" borderId="8" xfId="7" applyNumberFormat="1" applyFont="1" applyFill="1" applyBorder="1" applyAlignment="1" applyProtection="1">
      <alignment horizontal="center" vertical="center"/>
      <protection locked="0"/>
    </xf>
    <xf numFmtId="1" fontId="5" fillId="10" borderId="10" xfId="7" applyNumberFormat="1" applyFont="1" applyFill="1" applyBorder="1" applyAlignment="1" applyProtection="1">
      <alignment horizontal="center" vertical="center"/>
      <protection locked="0"/>
    </xf>
    <xf numFmtId="1" fontId="5" fillId="10" borderId="55" xfId="7" applyNumberFormat="1" applyFont="1" applyFill="1" applyBorder="1" applyAlignment="1" applyProtection="1">
      <alignment horizontal="center" vertical="center"/>
      <protection locked="0"/>
    </xf>
    <xf numFmtId="1" fontId="5" fillId="10" borderId="56" xfId="7" applyNumberFormat="1" applyFont="1" applyFill="1" applyBorder="1" applyAlignment="1" applyProtection="1">
      <alignment horizontal="center" vertical="center"/>
      <protection locked="0"/>
    </xf>
    <xf numFmtId="1" fontId="5" fillId="10" borderId="113" xfId="7" applyNumberFormat="1" applyFont="1" applyFill="1" applyBorder="1" applyAlignment="1" applyProtection="1">
      <alignment horizontal="center" vertical="center"/>
      <protection locked="0"/>
    </xf>
    <xf numFmtId="1" fontId="5" fillId="10" borderId="114" xfId="7" applyNumberFormat="1" applyFont="1" applyFill="1" applyBorder="1" applyAlignment="1" applyProtection="1">
      <alignment horizontal="center" vertical="center"/>
      <protection locked="0"/>
    </xf>
    <xf numFmtId="1" fontId="9" fillId="10" borderId="115" xfId="6" applyNumberFormat="1" applyFont="1" applyFill="1" applyBorder="1" applyAlignment="1">
      <alignment horizontal="center" vertical="center"/>
    </xf>
    <xf numFmtId="1" fontId="5" fillId="10" borderId="116" xfId="7" applyNumberFormat="1" applyFont="1" applyFill="1" applyBorder="1" applyAlignment="1" applyProtection="1">
      <alignment horizontal="center" vertical="center"/>
      <protection locked="0"/>
    </xf>
    <xf numFmtId="1" fontId="5" fillId="10" borderId="117" xfId="7" applyNumberFormat="1" applyFont="1" applyFill="1" applyBorder="1" applyAlignment="1" applyProtection="1">
      <alignment horizontal="center" vertical="center"/>
      <protection locked="0"/>
    </xf>
    <xf numFmtId="1" fontId="5" fillId="10" borderId="118" xfId="7" applyNumberFormat="1" applyFont="1" applyFill="1" applyBorder="1" applyAlignment="1" applyProtection="1">
      <alignment horizontal="center" vertical="center"/>
      <protection locked="0"/>
    </xf>
    <xf numFmtId="1" fontId="5" fillId="10" borderId="119" xfId="7" applyNumberFormat="1" applyFont="1" applyFill="1" applyBorder="1" applyAlignment="1" applyProtection="1">
      <alignment horizontal="center" vertical="center"/>
      <protection locked="0"/>
    </xf>
    <xf numFmtId="3" fontId="9" fillId="10" borderId="120" xfId="6" applyNumberFormat="1" applyFont="1" applyFill="1" applyBorder="1" applyAlignment="1">
      <alignment horizontal="center" vertical="center"/>
    </xf>
    <xf numFmtId="3" fontId="5" fillId="10" borderId="121" xfId="7" applyNumberFormat="1" applyFont="1" applyFill="1" applyBorder="1" applyAlignment="1" applyProtection="1">
      <alignment horizontal="center" vertical="center"/>
      <protection locked="0"/>
    </xf>
    <xf numFmtId="1" fontId="5" fillId="10" borderId="122" xfId="7" applyNumberFormat="1" applyFont="1" applyFill="1" applyBorder="1" applyAlignment="1" applyProtection="1">
      <alignment horizontal="center" vertical="center"/>
      <protection locked="0"/>
    </xf>
    <xf numFmtId="1" fontId="5" fillId="10" borderId="123" xfId="7" applyNumberFormat="1" applyFont="1" applyFill="1" applyBorder="1" applyAlignment="1" applyProtection="1">
      <alignment horizontal="center" vertical="center"/>
      <protection locked="0"/>
    </xf>
    <xf numFmtId="0" fontId="23" fillId="10" borderId="74" xfId="20" applyFont="1" applyFill="1" applyBorder="1" applyProtection="1">
      <protection locked="0"/>
    </xf>
    <xf numFmtId="49" fontId="23" fillId="10" borderId="105" xfId="20" applyNumberFormat="1" applyFont="1" applyFill="1" applyBorder="1" applyProtection="1">
      <protection locked="0"/>
    </xf>
    <xf numFmtId="3" fontId="5" fillId="10" borderId="124" xfId="20" applyNumberFormat="1" applyFont="1" applyFill="1" applyBorder="1" applyAlignment="1" applyProtection="1">
      <alignment horizontal="right"/>
      <protection locked="0"/>
    </xf>
    <xf numFmtId="3" fontId="5" fillId="10" borderId="74" xfId="20" applyNumberFormat="1" applyFont="1" applyFill="1" applyBorder="1" applyAlignment="1" applyProtection="1">
      <alignment horizontal="right"/>
      <protection locked="0"/>
    </xf>
    <xf numFmtId="3" fontId="23" fillId="10" borderId="124" xfId="20" applyNumberFormat="1" applyFont="1" applyFill="1" applyBorder="1" applyAlignment="1" applyProtection="1">
      <alignment horizontal="right"/>
      <protection locked="0"/>
    </xf>
    <xf numFmtId="3" fontId="23" fillId="10" borderId="74" xfId="20" applyNumberFormat="1" applyFont="1" applyFill="1" applyBorder="1" applyAlignment="1" applyProtection="1">
      <alignment horizontal="right"/>
      <protection locked="0"/>
    </xf>
    <xf numFmtId="1" fontId="5" fillId="10" borderId="124" xfId="20" applyNumberFormat="1" applyFont="1" applyFill="1" applyBorder="1" applyAlignment="1" applyProtection="1">
      <alignment horizontal="right"/>
      <protection locked="0"/>
    </xf>
    <xf numFmtId="1" fontId="5" fillId="10" borderId="74" xfId="20" applyNumberFormat="1" applyFont="1" applyFill="1" applyBorder="1" applyAlignment="1" applyProtection="1">
      <alignment horizontal="right"/>
      <protection locked="0"/>
    </xf>
    <xf numFmtId="3" fontId="23" fillId="10" borderId="55" xfId="16" applyNumberFormat="1" applyFont="1" applyFill="1" applyBorder="1" applyAlignment="1" applyProtection="1">
      <alignment horizontal="right"/>
      <protection locked="0"/>
    </xf>
    <xf numFmtId="3" fontId="23" fillId="10" borderId="74" xfId="16" applyNumberFormat="1" applyFont="1" applyFill="1" applyBorder="1" applyAlignment="1" applyProtection="1">
      <alignment horizontal="right"/>
      <protection locked="0"/>
    </xf>
    <xf numFmtId="3" fontId="23" fillId="10" borderId="56" xfId="16" applyNumberFormat="1" applyFont="1" applyFill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left" vertical="top"/>
    </xf>
    <xf numFmtId="0" fontId="5" fillId="0" borderId="125" xfId="0" applyFont="1" applyBorder="1" applyAlignment="1" applyProtection="1">
      <alignment horizontal="center"/>
      <protection locked="0"/>
    </xf>
    <xf numFmtId="0" fontId="5" fillId="0" borderId="126" xfId="0" applyFont="1" applyBorder="1" applyAlignment="1" applyProtection="1">
      <alignment horizontal="center"/>
      <protection locked="0"/>
    </xf>
    <xf numFmtId="0" fontId="5" fillId="0" borderId="127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0" fontId="18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170" fontId="5" fillId="0" borderId="0" xfId="0" applyNumberFormat="1" applyFont="1" applyFill="1" applyBorder="1" applyAlignment="1" applyProtection="1"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0" fillId="9" borderId="21" xfId="11" applyFont="1" applyFill="1" applyBorder="1"/>
    <xf numFmtId="0" fontId="0" fillId="0" borderId="0" xfId="0" applyAlignment="1">
      <alignment wrapText="1"/>
    </xf>
    <xf numFmtId="3" fontId="0" fillId="0" borderId="0" xfId="0" applyNumberFormat="1"/>
    <xf numFmtId="0" fontId="6" fillId="0" borderId="0" xfId="27" applyAlignment="1">
      <alignment horizontal="right"/>
    </xf>
    <xf numFmtId="0" fontId="5" fillId="10" borderId="23" xfId="0" applyNumberFormat="1" applyFont="1" applyFill="1" applyBorder="1" applyProtection="1">
      <protection locked="0"/>
    </xf>
    <xf numFmtId="0" fontId="23" fillId="0" borderId="13" xfId="11" applyFont="1" applyFill="1" applyBorder="1"/>
    <xf numFmtId="0" fontId="80" fillId="0" borderId="30" xfId="0" applyFont="1" applyFill="1" applyBorder="1" applyAlignment="1">
      <alignment horizontal="center"/>
    </xf>
    <xf numFmtId="167" fontId="5" fillId="0" borderId="0" xfId="24" applyNumberFormat="1" applyFont="1" applyFill="1"/>
    <xf numFmtId="0" fontId="23" fillId="0" borderId="0" xfId="11" applyFont="1" applyFill="1"/>
    <xf numFmtId="166" fontId="23" fillId="14" borderId="13" xfId="11" applyNumberFormat="1" applyFont="1" applyFill="1" applyBorder="1" applyAlignment="1">
      <alignment horizontal="right"/>
    </xf>
    <xf numFmtId="166" fontId="23" fillId="0" borderId="2" xfId="17" applyNumberFormat="1" applyFont="1" applyFill="1" applyBorder="1" applyAlignment="1" applyProtection="1">
      <alignment horizontal="center"/>
    </xf>
    <xf numFmtId="166" fontId="23" fillId="0" borderId="2" xfId="17" applyNumberFormat="1" applyFont="1" applyFill="1" applyBorder="1" applyAlignment="1" applyProtection="1">
      <alignment horizontal="right"/>
    </xf>
    <xf numFmtId="166" fontId="23" fillId="0" borderId="15" xfId="17" applyNumberFormat="1" applyFont="1" applyFill="1" applyBorder="1" applyAlignment="1" applyProtection="1">
      <alignment horizontal="right"/>
    </xf>
    <xf numFmtId="14" fontId="9" fillId="14" borderId="105" xfId="6" applyNumberFormat="1" applyFont="1" applyFill="1" applyBorder="1"/>
    <xf numFmtId="3" fontId="23" fillId="14" borderId="74" xfId="17" applyNumberFormat="1" applyFont="1" applyFill="1" applyBorder="1" applyAlignment="1" applyProtection="1">
      <alignment horizontal="right"/>
    </xf>
    <xf numFmtId="3" fontId="23" fillId="14" borderId="56" xfId="17" applyNumberFormat="1" applyFont="1" applyFill="1" applyBorder="1" applyAlignment="1" applyProtection="1">
      <alignment horizontal="right"/>
    </xf>
    <xf numFmtId="3" fontId="23" fillId="14" borderId="23" xfId="17" applyNumberFormat="1" applyFont="1" applyFill="1" applyBorder="1" applyAlignment="1" applyProtection="1">
      <alignment horizontal="center" vertical="center"/>
    </xf>
    <xf numFmtId="3" fontId="23" fillId="14" borderId="23" xfId="17" applyNumberFormat="1" applyFont="1" applyFill="1" applyBorder="1" applyAlignment="1" applyProtection="1">
      <alignment horizontal="right"/>
    </xf>
    <xf numFmtId="3" fontId="23" fillId="14" borderId="10" xfId="17" applyNumberFormat="1" applyFont="1" applyFill="1" applyBorder="1" applyAlignment="1" applyProtection="1">
      <alignment horizontal="right"/>
    </xf>
    <xf numFmtId="3" fontId="23" fillId="14" borderId="19" xfId="17" applyNumberFormat="1" applyFont="1" applyFill="1" applyBorder="1" applyAlignment="1" applyProtection="1">
      <alignment horizontal="right"/>
    </xf>
    <xf numFmtId="3" fontId="23" fillId="14" borderId="128" xfId="17" applyNumberFormat="1" applyFont="1" applyFill="1" applyBorder="1" applyAlignment="1" applyProtection="1">
      <alignment horizontal="right"/>
    </xf>
    <xf numFmtId="3" fontId="23" fillId="14" borderId="19" xfId="17" applyNumberFormat="1" applyFont="1" applyFill="1" applyBorder="1" applyAlignment="1" applyProtection="1">
      <alignment horizontal="center" vertical="center"/>
    </xf>
    <xf numFmtId="3" fontId="23" fillId="14" borderId="128" xfId="17" applyNumberFormat="1" applyFont="1" applyFill="1" applyBorder="1" applyAlignment="1" applyProtection="1">
      <alignment horizontal="center" vertical="center"/>
    </xf>
    <xf numFmtId="166" fontId="23" fillId="0" borderId="15" xfId="17" applyNumberFormat="1" applyFont="1" applyBorder="1" applyAlignment="1" applyProtection="1">
      <alignment horizontal="right"/>
    </xf>
    <xf numFmtId="0" fontId="16" fillId="0" borderId="0" xfId="17" applyFont="1" applyFill="1" applyProtection="1"/>
    <xf numFmtId="14" fontId="5" fillId="14" borderId="105" xfId="0" applyNumberFormat="1" applyFont="1" applyFill="1" applyBorder="1"/>
    <xf numFmtId="14" fontId="9" fillId="14" borderId="105" xfId="6" applyNumberFormat="1" applyFont="1" applyFill="1" applyBorder="1" applyProtection="1"/>
    <xf numFmtId="3" fontId="6" fillId="14" borderId="129" xfId="6" applyNumberFormat="1" applyFont="1" applyFill="1" applyBorder="1" applyAlignment="1" applyProtection="1">
      <alignment horizontal="center"/>
    </xf>
    <xf numFmtId="1" fontId="6" fillId="14" borderId="130" xfId="6" applyNumberFormat="1" applyFont="1" applyFill="1" applyBorder="1" applyAlignment="1" applyProtection="1">
      <alignment horizontal="center"/>
    </xf>
    <xf numFmtId="1" fontId="6" fillId="14" borderId="131" xfId="6" applyNumberFormat="1" applyFont="1" applyFill="1" applyBorder="1" applyAlignment="1" applyProtection="1">
      <alignment horizontal="center"/>
    </xf>
    <xf numFmtId="3" fontId="6" fillId="14" borderId="131" xfId="6" applyNumberFormat="1" applyFont="1" applyFill="1" applyBorder="1" applyAlignment="1" applyProtection="1">
      <alignment horizontal="center"/>
    </xf>
    <xf numFmtId="3" fontId="6" fillId="14" borderId="132" xfId="6" applyNumberFormat="1" applyFont="1" applyFill="1" applyBorder="1" applyAlignment="1" applyProtection="1">
      <alignment horizontal="center"/>
    </xf>
    <xf numFmtId="1" fontId="6" fillId="14" borderId="19" xfId="6" applyNumberFormat="1" applyFont="1" applyFill="1" applyBorder="1" applyAlignment="1" applyProtection="1">
      <alignment horizontal="center"/>
    </xf>
    <xf numFmtId="3" fontId="6" fillId="14" borderId="19" xfId="6" applyNumberFormat="1" applyFont="1" applyFill="1" applyBorder="1" applyAlignment="1" applyProtection="1">
      <alignment horizontal="center"/>
    </xf>
    <xf numFmtId="3" fontId="23" fillId="14" borderId="133" xfId="0" applyNumberFormat="1" applyFont="1" applyFill="1" applyBorder="1" applyAlignment="1" applyProtection="1">
      <alignment horizontal="right"/>
      <protection locked="0"/>
    </xf>
    <xf numFmtId="3" fontId="23" fillId="14" borderId="83" xfId="0" applyNumberFormat="1" applyFont="1" applyFill="1" applyBorder="1" applyAlignment="1" applyProtection="1">
      <alignment horizontal="right"/>
      <protection locked="0"/>
    </xf>
    <xf numFmtId="3" fontId="6" fillId="14" borderId="129" xfId="6" applyNumberFormat="1" applyFont="1" applyFill="1" applyBorder="1" applyAlignment="1" applyProtection="1">
      <alignment horizontal="right"/>
    </xf>
    <xf numFmtId="3" fontId="6" fillId="14" borderId="134" xfId="6" applyNumberFormat="1" applyFont="1" applyFill="1" applyBorder="1" applyAlignment="1" applyProtection="1">
      <alignment horizontal="right"/>
    </xf>
    <xf numFmtId="3" fontId="6" fillId="14" borderId="131" xfId="6" applyNumberFormat="1" applyFont="1" applyFill="1" applyBorder="1" applyAlignment="1" applyProtection="1">
      <alignment horizontal="right"/>
    </xf>
    <xf numFmtId="3" fontId="23" fillId="14" borderId="129" xfId="0" applyNumberFormat="1" applyFont="1" applyFill="1" applyBorder="1" applyAlignment="1" applyProtection="1">
      <alignment horizontal="right"/>
    </xf>
    <xf numFmtId="3" fontId="23" fillId="14" borderId="135" xfId="0" applyNumberFormat="1" applyFont="1" applyFill="1" applyBorder="1" applyAlignment="1" applyProtection="1">
      <alignment horizontal="right"/>
    </xf>
    <xf numFmtId="1" fontId="6" fillId="14" borderId="129" xfId="6" applyNumberFormat="1" applyFont="1" applyFill="1" applyBorder="1" applyAlignment="1" applyProtection="1">
      <alignment horizontal="right"/>
    </xf>
    <xf numFmtId="1" fontId="6" fillId="14" borderId="136" xfId="6" applyNumberFormat="1" applyFont="1" applyFill="1" applyBorder="1" applyAlignment="1" applyProtection="1">
      <alignment horizontal="right"/>
    </xf>
    <xf numFmtId="1" fontId="6" fillId="14" borderId="130" xfId="6" applyNumberFormat="1" applyFont="1" applyFill="1" applyBorder="1" applyAlignment="1" applyProtection="1">
      <alignment horizontal="right"/>
    </xf>
    <xf numFmtId="3" fontId="23" fillId="14" borderId="23" xfId="0" applyNumberFormat="1" applyFont="1" applyFill="1" applyBorder="1" applyAlignment="1">
      <alignment horizontal="right"/>
    </xf>
    <xf numFmtId="3" fontId="31" fillId="14" borderId="23" xfId="1" applyNumberFormat="1" applyFont="1" applyFill="1" applyBorder="1" applyProtection="1"/>
    <xf numFmtId="3" fontId="5" fillId="14" borderId="137" xfId="7" applyNumberFormat="1" applyFont="1" applyFill="1" applyBorder="1" applyAlignment="1" applyProtection="1">
      <alignment horizontal="right"/>
    </xf>
    <xf numFmtId="1" fontId="5" fillId="14" borderId="138" xfId="7" applyNumberFormat="1" applyFont="1" applyFill="1" applyBorder="1" applyAlignment="1" applyProtection="1">
      <alignment horizontal="right"/>
    </xf>
    <xf numFmtId="169" fontId="5" fillId="14" borderId="83" xfId="10" applyNumberFormat="1" applyFont="1" applyFill="1" applyBorder="1" applyAlignment="1" applyProtection="1">
      <alignment horizontal="center"/>
    </xf>
    <xf numFmtId="169" fontId="5" fillId="14" borderId="139" xfId="10" applyNumberFormat="1" applyFont="1" applyFill="1" applyBorder="1" applyAlignment="1" applyProtection="1">
      <alignment horizontal="center"/>
    </xf>
    <xf numFmtId="169" fontId="5" fillId="14" borderId="92" xfId="10" applyNumberFormat="1" applyFont="1" applyFill="1" applyBorder="1" applyAlignment="1" applyProtection="1">
      <alignment horizontal="center"/>
    </xf>
    <xf numFmtId="3" fontId="23" fillId="14" borderId="56" xfId="11" applyNumberFormat="1" applyFont="1" applyFill="1" applyBorder="1" applyAlignment="1">
      <alignment horizontal="right"/>
    </xf>
    <xf numFmtId="3" fontId="23" fillId="14" borderId="92" xfId="11" applyNumberFormat="1" applyFont="1" applyFill="1" applyBorder="1" applyAlignment="1">
      <alignment horizontal="right"/>
    </xf>
    <xf numFmtId="3" fontId="23" fillId="14" borderId="140" xfId="11" applyNumberFormat="1" applyFont="1" applyFill="1" applyBorder="1" applyAlignment="1">
      <alignment horizontal="right"/>
    </xf>
    <xf numFmtId="3" fontId="23" fillId="14" borderId="56" xfId="12" applyNumberFormat="1" applyFont="1" applyFill="1" applyBorder="1" applyAlignment="1">
      <alignment horizontal="right"/>
    </xf>
    <xf numFmtId="3" fontId="5" fillId="14" borderId="56" xfId="11" applyNumberFormat="1" applyFont="1" applyFill="1" applyBorder="1" applyAlignment="1">
      <alignment horizontal="right"/>
    </xf>
    <xf numFmtId="3" fontId="23" fillId="14" borderId="141" xfId="11" applyNumberFormat="1" applyFont="1" applyFill="1" applyBorder="1" applyAlignment="1">
      <alignment horizontal="right"/>
    </xf>
    <xf numFmtId="3" fontId="23" fillId="14" borderId="142" xfId="11" applyNumberFormat="1" applyFont="1" applyFill="1" applyBorder="1" applyAlignment="1">
      <alignment horizontal="right"/>
    </xf>
    <xf numFmtId="3" fontId="23" fillId="14" borderId="46" xfId="11" applyNumberFormat="1" applyFont="1" applyFill="1" applyBorder="1" applyAlignment="1">
      <alignment horizontal="right"/>
    </xf>
    <xf numFmtId="3" fontId="23" fillId="14" borderId="96" xfId="12" applyNumberFormat="1" applyFont="1" applyFill="1" applyBorder="1" applyAlignment="1">
      <alignment horizontal="right"/>
    </xf>
    <xf numFmtId="3" fontId="23" fillId="14" borderId="143" xfId="12" applyNumberFormat="1" applyFont="1" applyFill="1" applyBorder="1" applyAlignment="1">
      <alignment horizontal="right"/>
    </xf>
    <xf numFmtId="3" fontId="23" fillId="14" borderId="144" xfId="12" applyNumberFormat="1" applyFont="1" applyFill="1" applyBorder="1" applyAlignment="1">
      <alignment horizontal="right"/>
    </xf>
    <xf numFmtId="3" fontId="23" fillId="14" borderId="145" xfId="11" applyNumberFormat="1" applyFont="1" applyFill="1" applyBorder="1" applyAlignment="1">
      <alignment horizontal="right"/>
    </xf>
    <xf numFmtId="3" fontId="47" fillId="14" borderId="2" xfId="0" applyNumberFormat="1" applyFont="1" applyFill="1" applyBorder="1" applyAlignment="1">
      <alignment horizontal="right"/>
    </xf>
    <xf numFmtId="3" fontId="47" fillId="14" borderId="13" xfId="0" applyNumberFormat="1" applyFont="1" applyFill="1" applyBorder="1" applyAlignment="1">
      <alignment horizontal="right"/>
    </xf>
    <xf numFmtId="3" fontId="47" fillId="14" borderId="23" xfId="0" applyNumberFormat="1" applyFont="1" applyFill="1" applyBorder="1" applyAlignment="1">
      <alignment horizontal="right"/>
    </xf>
    <xf numFmtId="14" fontId="50" fillId="14" borderId="0" xfId="0" applyNumberFormat="1" applyFont="1" applyFill="1" applyBorder="1"/>
    <xf numFmtId="167" fontId="47" fillId="14" borderId="30" xfId="0" applyNumberFormat="1" applyFont="1" applyFill="1" applyBorder="1" applyAlignment="1">
      <alignment horizontal="right"/>
    </xf>
    <xf numFmtId="3" fontId="50" fillId="14" borderId="2" xfId="0" applyNumberFormat="1" applyFont="1" applyFill="1" applyBorder="1" applyAlignment="1">
      <alignment horizontal="right"/>
    </xf>
    <xf numFmtId="3" fontId="50" fillId="14" borderId="26" xfId="0" applyNumberFormat="1" applyFont="1" applyFill="1" applyBorder="1" applyAlignment="1">
      <alignment horizontal="right"/>
    </xf>
    <xf numFmtId="3" fontId="50" fillId="14" borderId="29" xfId="0" applyNumberFormat="1" applyFont="1" applyFill="1" applyBorder="1" applyAlignment="1">
      <alignment horizontal="right"/>
    </xf>
    <xf numFmtId="3" fontId="5" fillId="14" borderId="81" xfId="0" applyNumberFormat="1" applyFont="1" applyFill="1" applyBorder="1" applyAlignment="1" applyProtection="1">
      <alignment horizontal="right"/>
    </xf>
    <xf numFmtId="3" fontId="23" fillId="14" borderId="81" xfId="0" applyNumberFormat="1" applyFont="1" applyFill="1" applyBorder="1" applyAlignment="1" applyProtection="1">
      <alignment horizontal="right"/>
    </xf>
    <xf numFmtId="169" fontId="5" fillId="14" borderId="82" xfId="0" applyNumberFormat="1" applyFont="1" applyFill="1" applyBorder="1" applyProtection="1"/>
    <xf numFmtId="169" fontId="5" fillId="14" borderId="146" xfId="0" applyNumberFormat="1" applyFont="1" applyFill="1" applyBorder="1" applyProtection="1"/>
    <xf numFmtId="167" fontId="5" fillId="14" borderId="147" xfId="0" applyNumberFormat="1" applyFont="1" applyFill="1" applyBorder="1" applyAlignment="1" applyProtection="1">
      <alignment horizontal="right"/>
    </xf>
    <xf numFmtId="167" fontId="5" fillId="14" borderId="148" xfId="0" applyNumberFormat="1" applyFont="1" applyFill="1" applyBorder="1" applyAlignment="1" applyProtection="1">
      <alignment horizontal="right"/>
    </xf>
    <xf numFmtId="167" fontId="5" fillId="14" borderId="92" xfId="0" applyNumberFormat="1" applyFont="1" applyFill="1" applyBorder="1" applyAlignment="1" applyProtection="1">
      <alignment horizontal="right"/>
    </xf>
    <xf numFmtId="3" fontId="23" fillId="14" borderId="33" xfId="18" applyNumberFormat="1" applyFont="1" applyFill="1" applyBorder="1" applyAlignment="1" applyProtection="1">
      <alignment horizontal="right" vertical="center"/>
    </xf>
    <xf numFmtId="3" fontId="23" fillId="14" borderId="20" xfId="18" applyNumberFormat="1" applyFont="1" applyFill="1" applyBorder="1" applyAlignment="1" applyProtection="1">
      <alignment horizontal="right" vertical="center"/>
    </xf>
    <xf numFmtId="3" fontId="23" fillId="14" borderId="137" xfId="18" applyNumberFormat="1" applyFont="1" applyFill="1" applyBorder="1" applyAlignment="1" applyProtection="1">
      <alignment horizontal="right"/>
    </xf>
    <xf numFmtId="1" fontId="5" fillId="14" borderId="149" xfId="7" applyNumberFormat="1" applyFont="1" applyFill="1" applyBorder="1" applyAlignment="1" applyProtection="1">
      <alignment horizontal="center" vertical="center"/>
      <protection locked="0"/>
    </xf>
    <xf numFmtId="1" fontId="5" fillId="14" borderId="150" xfId="7" applyNumberFormat="1" applyFont="1" applyFill="1" applyBorder="1" applyAlignment="1" applyProtection="1">
      <alignment horizontal="center" vertical="center"/>
      <protection locked="0"/>
    </xf>
    <xf numFmtId="3" fontId="23" fillId="14" borderId="19" xfId="20" applyNumberFormat="1" applyFont="1" applyFill="1" applyBorder="1" applyAlignment="1" applyProtection="1">
      <alignment horizontal="center" vertical="center"/>
    </xf>
    <xf numFmtId="3" fontId="23" fillId="14" borderId="151" xfId="20" applyNumberFormat="1" applyFont="1" applyFill="1" applyBorder="1" applyAlignment="1" applyProtection="1">
      <alignment horizontal="center" vertical="center"/>
    </xf>
    <xf numFmtId="3" fontId="23" fillId="14" borderId="77" xfId="20" applyNumberFormat="1" applyFont="1" applyFill="1" applyBorder="1" applyAlignment="1" applyProtection="1">
      <alignment horizontal="center" vertical="center"/>
    </xf>
    <xf numFmtId="3" fontId="23" fillId="14" borderId="23" xfId="20" applyNumberFormat="1" applyFont="1" applyFill="1" applyBorder="1" applyAlignment="1" applyProtection="1">
      <alignment horizontal="center" vertical="center"/>
    </xf>
    <xf numFmtId="1" fontId="5" fillId="14" borderId="151" xfId="20" applyNumberFormat="1" applyFont="1" applyFill="1" applyBorder="1" applyAlignment="1" applyProtection="1">
      <alignment horizontal="center" vertical="center"/>
    </xf>
    <xf numFmtId="1" fontId="5" fillId="14" borderId="77" xfId="20" applyNumberFormat="1" applyFont="1" applyFill="1" applyBorder="1" applyAlignment="1" applyProtection="1">
      <alignment horizontal="center" vertical="center"/>
    </xf>
    <xf numFmtId="1" fontId="5" fillId="14" borderId="23" xfId="20" applyNumberFormat="1" applyFont="1" applyFill="1" applyBorder="1" applyAlignment="1" applyProtection="1">
      <alignment horizontal="center" vertical="center"/>
    </xf>
    <xf numFmtId="1" fontId="0" fillId="15" borderId="152" xfId="0" applyNumberFormat="1" applyFill="1" applyBorder="1" applyProtection="1"/>
    <xf numFmtId="0" fontId="5" fillId="0" borderId="0" xfId="6" applyFont="1" applyBorder="1" applyAlignment="1">
      <alignment horizontal="center" vertical="center" wrapText="1"/>
    </xf>
    <xf numFmtId="0" fontId="9" fillId="0" borderId="0" xfId="6" applyFont="1" applyBorder="1" applyAlignment="1">
      <alignment horizontal="center"/>
    </xf>
    <xf numFmtId="1" fontId="5" fillId="0" borderId="0" xfId="7" applyNumberFormat="1" applyFont="1" applyFill="1" applyBorder="1" applyAlignment="1" applyProtection="1">
      <alignment horizontal="center" vertical="center"/>
      <protection locked="0"/>
    </xf>
    <xf numFmtId="0" fontId="4" fillId="0" borderId="0" xfId="7" applyFont="1" applyBorder="1" applyAlignment="1" applyProtection="1">
      <alignment horizontal="left" vertical="center"/>
    </xf>
    <xf numFmtId="3" fontId="5" fillId="0" borderId="0" xfId="7" applyNumberFormat="1" applyFont="1" applyFill="1" applyBorder="1" applyAlignment="1" applyProtection="1">
      <alignment horizontal="center" vertical="center"/>
      <protection locked="0"/>
    </xf>
    <xf numFmtId="166" fontId="17" fillId="0" borderId="53" xfId="16" applyNumberFormat="1" applyFont="1" applyBorder="1" applyAlignment="1" applyProtection="1">
      <alignment horizontal="center"/>
    </xf>
    <xf numFmtId="166" fontId="17" fillId="0" borderId="114" xfId="16" applyNumberFormat="1" applyFont="1" applyBorder="1" applyAlignment="1" applyProtection="1">
      <alignment horizontal="center"/>
    </xf>
    <xf numFmtId="166" fontId="17" fillId="0" borderId="47" xfId="16" applyNumberFormat="1" applyFont="1" applyBorder="1" applyAlignment="1" applyProtection="1">
      <alignment horizontal="center"/>
    </xf>
    <xf numFmtId="3" fontId="0" fillId="10" borderId="74" xfId="20" applyNumberFormat="1" applyFont="1" applyFill="1" applyBorder="1" applyAlignment="1" applyProtection="1">
      <alignment horizontal="right"/>
      <protection locked="0"/>
    </xf>
    <xf numFmtId="166" fontId="23" fillId="15" borderId="133" xfId="11" applyNumberFormat="1" applyFont="1" applyFill="1" applyBorder="1" applyAlignment="1">
      <alignment horizontal="right"/>
    </xf>
    <xf numFmtId="0" fontId="23" fillId="0" borderId="33" xfId="0" applyFont="1" applyBorder="1" applyProtection="1"/>
    <xf numFmtId="0" fontId="0" fillId="0" borderId="0" xfId="0" applyBorder="1" applyAlignment="1" applyProtection="1">
      <alignment horizontal="left"/>
    </xf>
    <xf numFmtId="0" fontId="0" fillId="0" borderId="3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4" fontId="17" fillId="10" borderId="106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fill"/>
    </xf>
    <xf numFmtId="167" fontId="23" fillId="10" borderId="83" xfId="0" applyNumberFormat="1" applyFont="1" applyFill="1" applyBorder="1" applyAlignment="1" applyProtection="1">
      <alignment horizontal="right"/>
      <protection locked="0"/>
    </xf>
    <xf numFmtId="0" fontId="23" fillId="0" borderId="21" xfId="0" applyFont="1" applyBorder="1" applyProtection="1"/>
    <xf numFmtId="3" fontId="23" fillId="10" borderId="153" xfId="0" applyNumberFormat="1" applyFont="1" applyFill="1" applyBorder="1" applyAlignment="1" applyProtection="1">
      <alignment horizontal="right"/>
      <protection locked="0"/>
    </xf>
    <xf numFmtId="3" fontId="23" fillId="10" borderId="56" xfId="0" applyNumberFormat="1" applyFont="1" applyFill="1" applyBorder="1" applyAlignment="1" applyProtection="1">
      <alignment horizontal="right"/>
      <protection locked="0"/>
    </xf>
    <xf numFmtId="3" fontId="23" fillId="0" borderId="13" xfId="0" applyNumberFormat="1" applyFont="1" applyBorder="1" applyAlignment="1" applyProtection="1">
      <alignment horizontal="right"/>
    </xf>
    <xf numFmtId="3" fontId="23" fillId="14" borderId="130" xfId="0" applyNumberFormat="1" applyFont="1" applyFill="1" applyBorder="1" applyAlignment="1" applyProtection="1">
      <alignment horizontal="right"/>
    </xf>
    <xf numFmtId="0" fontId="30" fillId="9" borderId="23" xfId="25" applyFont="1" applyFill="1" applyBorder="1" applyAlignment="1" applyProtection="1">
      <alignment horizontal="center"/>
    </xf>
    <xf numFmtId="169" fontId="5" fillId="14" borderId="154" xfId="10" applyNumberFormat="1" applyFont="1" applyFill="1" applyBorder="1" applyAlignment="1" applyProtection="1">
      <alignment horizontal="center"/>
    </xf>
    <xf numFmtId="169" fontId="5" fillId="14" borderId="155" xfId="10" applyNumberFormat="1" applyFont="1" applyFill="1" applyBorder="1" applyAlignment="1" applyProtection="1">
      <alignment horizontal="center"/>
    </xf>
    <xf numFmtId="169" fontId="5" fillId="14" borderId="156" xfId="10" applyNumberFormat="1" applyFont="1" applyFill="1" applyBorder="1" applyAlignment="1" applyProtection="1">
      <alignment horizontal="center"/>
    </xf>
    <xf numFmtId="3" fontId="23" fillId="14" borderId="157" xfId="11" applyNumberFormat="1" applyFont="1" applyFill="1" applyBorder="1" applyAlignment="1">
      <alignment horizontal="right"/>
    </xf>
    <xf numFmtId="14" fontId="6" fillId="14" borderId="24" xfId="6" applyNumberFormat="1" applyFont="1" applyFill="1" applyBorder="1"/>
    <xf numFmtId="14" fontId="9" fillId="14" borderId="105" xfId="6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 applyProtection="1">
      <protection locked="0"/>
    </xf>
    <xf numFmtId="3" fontId="23" fillId="10" borderId="23" xfId="0" applyNumberFormat="1" applyFont="1" applyFill="1" applyBorder="1" applyAlignment="1" applyProtection="1">
      <protection locked="0"/>
    </xf>
    <xf numFmtId="3" fontId="23" fillId="14" borderId="158" xfId="0" applyNumberFormat="1" applyFont="1" applyFill="1" applyBorder="1" applyAlignment="1" applyProtection="1">
      <alignment horizontal="right"/>
    </xf>
    <xf numFmtId="166" fontId="23" fillId="0" borderId="15" xfId="0" applyNumberFormat="1" applyFont="1" applyBorder="1" applyProtection="1"/>
    <xf numFmtId="0" fontId="23" fillId="0" borderId="15" xfId="0" applyFont="1" applyBorder="1" applyProtection="1"/>
    <xf numFmtId="169" fontId="23" fillId="14" borderId="158" xfId="0" applyNumberFormat="1" applyFont="1" applyFill="1" applyBorder="1" applyAlignment="1" applyProtection="1">
      <alignment horizontal="right"/>
    </xf>
    <xf numFmtId="3" fontId="23" fillId="14" borderId="159" xfId="16" applyNumberFormat="1" applyFont="1" applyFill="1" applyBorder="1" applyAlignment="1" applyProtection="1">
      <alignment horizontal="center"/>
    </xf>
    <xf numFmtId="0" fontId="9" fillId="0" borderId="40" xfId="18" applyFont="1" applyBorder="1" applyAlignment="1" applyProtection="1">
      <alignment horizontal="center"/>
    </xf>
    <xf numFmtId="0" fontId="9" fillId="0" borderId="23" xfId="18" applyFont="1" applyBorder="1" applyAlignment="1" applyProtection="1">
      <alignment horizontal="center"/>
    </xf>
    <xf numFmtId="0" fontId="9" fillId="0" borderId="46" xfId="18" applyFont="1" applyBorder="1" applyAlignment="1" applyProtection="1">
      <alignment horizontal="center"/>
    </xf>
    <xf numFmtId="49" fontId="0" fillId="0" borderId="0" xfId="0" applyNumberFormat="1" applyFill="1" applyBorder="1" applyAlignment="1">
      <alignment horizontal="center" vertical="center"/>
    </xf>
    <xf numFmtId="49" fontId="0" fillId="10" borderId="74" xfId="17" applyNumberFormat="1" applyFont="1" applyFill="1" applyBorder="1" applyProtection="1">
      <protection locked="0"/>
    </xf>
    <xf numFmtId="0" fontId="14" fillId="0" borderId="0" xfId="7" applyFont="1" applyAlignment="1" applyProtection="1"/>
    <xf numFmtId="0" fontId="6" fillId="0" borderId="23" xfId="0" applyFont="1" applyBorder="1" applyAlignment="1">
      <alignment horizontal="center"/>
    </xf>
    <xf numFmtId="0" fontId="0" fillId="0" borderId="0" xfId="0" applyAlignment="1">
      <alignment horizontal="right"/>
    </xf>
    <xf numFmtId="3" fontId="5" fillId="15" borderId="83" xfId="7" applyNumberFormat="1" applyFont="1" applyFill="1" applyBorder="1" applyAlignment="1" applyProtection="1">
      <alignment horizontal="right"/>
      <protection locked="0"/>
    </xf>
    <xf numFmtId="3" fontId="5" fillId="10" borderId="71" xfId="7" applyNumberFormat="1" applyFont="1" applyFill="1" applyBorder="1" applyAlignment="1" applyProtection="1">
      <alignment horizontal="right"/>
      <protection locked="0"/>
    </xf>
    <xf numFmtId="3" fontId="5" fillId="15" borderId="71" xfId="7" applyNumberFormat="1" applyFont="1" applyFill="1" applyBorder="1" applyAlignment="1" applyProtection="1">
      <alignment horizontal="right"/>
      <protection locked="0"/>
    </xf>
    <xf numFmtId="0" fontId="23" fillId="0" borderId="112" xfId="7" applyFont="1" applyBorder="1"/>
    <xf numFmtId="3" fontId="23" fillId="0" borderId="0" xfId="11" applyNumberFormat="1" applyFont="1" applyFill="1" applyBorder="1" applyAlignment="1">
      <alignment horizontal="right"/>
    </xf>
    <xf numFmtId="3" fontId="23" fillId="0" borderId="30" xfId="11" applyNumberFormat="1" applyFont="1" applyFill="1" applyBorder="1" applyAlignment="1">
      <alignment horizontal="right"/>
    </xf>
    <xf numFmtId="0" fontId="6" fillId="0" borderId="0" xfId="12" applyFont="1" applyBorder="1" applyAlignment="1">
      <alignment horizontal="left" vertical="center"/>
    </xf>
    <xf numFmtId="0" fontId="81" fillId="0" borderId="0" xfId="0" applyFont="1" applyAlignment="1"/>
    <xf numFmtId="0" fontId="81" fillId="0" borderId="0" xfId="0" applyFont="1" applyProtection="1"/>
    <xf numFmtId="0" fontId="81" fillId="0" borderId="0" xfId="7" applyFont="1"/>
    <xf numFmtId="0" fontId="81" fillId="0" borderId="0" xfId="0" applyFont="1"/>
    <xf numFmtId="0" fontId="5" fillId="0" borderId="0" xfId="7" applyFont="1" applyAlignment="1" applyProtection="1"/>
    <xf numFmtId="0" fontId="81" fillId="0" borderId="30" xfId="7" applyFont="1" applyBorder="1" applyAlignment="1" applyProtection="1"/>
    <xf numFmtId="0" fontId="9" fillId="0" borderId="31" xfId="6" applyFont="1" applyBorder="1" applyAlignment="1" applyProtection="1">
      <alignment horizontal="left"/>
    </xf>
    <xf numFmtId="3" fontId="81" fillId="0" borderId="112" xfId="7" applyNumberFormat="1" applyFont="1" applyFill="1" applyBorder="1" applyAlignment="1" applyProtection="1">
      <alignment horizontal="right"/>
      <protection locked="0"/>
    </xf>
    <xf numFmtId="1" fontId="81" fillId="0" borderId="0" xfId="7" applyNumberFormat="1" applyFont="1" applyFill="1" applyProtection="1"/>
    <xf numFmtId="3" fontId="5" fillId="0" borderId="112" xfId="7" applyNumberFormat="1" applyFont="1" applyFill="1" applyBorder="1" applyAlignment="1" applyProtection="1">
      <alignment horizontal="right"/>
      <protection locked="0"/>
    </xf>
    <xf numFmtId="0" fontId="0" fillId="0" borderId="21" xfId="11" applyFont="1" applyBorder="1"/>
    <xf numFmtId="3" fontId="23" fillId="0" borderId="0" xfId="11" applyNumberFormat="1" applyFont="1" applyFill="1" applyBorder="1" applyAlignment="1" applyProtection="1">
      <alignment horizontal="right"/>
      <protection locked="0"/>
    </xf>
    <xf numFmtId="3" fontId="23" fillId="0" borderId="78" xfId="11" applyNumberFormat="1" applyFont="1" applyFill="1" applyBorder="1" applyAlignment="1">
      <alignment horizontal="right"/>
    </xf>
    <xf numFmtId="0" fontId="81" fillId="0" borderId="0" xfId="0" applyFont="1" applyAlignment="1">
      <alignment horizontal="left"/>
    </xf>
    <xf numFmtId="0" fontId="81" fillId="0" borderId="0" xfId="0" applyFont="1" applyBorder="1" applyAlignment="1">
      <alignment horizontal="left"/>
    </xf>
    <xf numFmtId="3" fontId="5" fillId="14" borderId="92" xfId="11" applyNumberFormat="1" applyFont="1" applyFill="1" applyBorder="1" applyAlignment="1">
      <alignment horizontal="right"/>
    </xf>
    <xf numFmtId="0" fontId="5" fillId="0" borderId="0" xfId="7" applyFont="1" applyBorder="1" applyAlignment="1">
      <alignment horizontal="left" vertical="center"/>
    </xf>
    <xf numFmtId="0" fontId="0" fillId="16" borderId="0" xfId="0" applyFill="1"/>
    <xf numFmtId="0" fontId="9" fillId="0" borderId="11" xfId="6" applyFont="1" applyBorder="1" applyAlignment="1" applyProtection="1">
      <alignment horizontal="center" vertical="top"/>
    </xf>
    <xf numFmtId="0" fontId="8" fillId="0" borderId="13" xfId="6" applyFont="1" applyBorder="1" applyAlignment="1" applyProtection="1">
      <alignment horizontal="center" vertical="top"/>
    </xf>
    <xf numFmtId="0" fontId="0" fillId="16" borderId="0" xfId="0" applyFill="1" applyAlignment="1">
      <alignment horizontal="center"/>
    </xf>
    <xf numFmtId="0" fontId="8" fillId="0" borderId="34" xfId="6" applyFont="1" applyBorder="1" applyAlignment="1" applyProtection="1">
      <alignment horizontal="center" vertical="top"/>
    </xf>
    <xf numFmtId="0" fontId="9" fillId="0" borderId="34" xfId="6" applyFont="1" applyBorder="1" applyAlignment="1" applyProtection="1">
      <alignment horizontal="center" vertical="top"/>
    </xf>
    <xf numFmtId="0" fontId="9" fillId="0" borderId="13" xfId="6" applyFont="1" applyBorder="1" applyAlignment="1" applyProtection="1">
      <alignment horizontal="center" vertical="top"/>
    </xf>
    <xf numFmtId="3" fontId="5" fillId="15" borderId="90" xfId="6" applyNumberFormat="1" applyFont="1" applyFill="1" applyBorder="1" applyProtection="1">
      <protection locked="0"/>
    </xf>
    <xf numFmtId="3" fontId="5" fillId="15" borderId="33" xfId="6" applyNumberFormat="1" applyFont="1" applyFill="1" applyBorder="1" applyProtection="1">
      <protection locked="0"/>
    </xf>
    <xf numFmtId="3" fontId="5" fillId="15" borderId="81" xfId="6" applyNumberFormat="1" applyFont="1" applyFill="1" applyBorder="1" applyProtection="1">
      <protection locked="0"/>
    </xf>
    <xf numFmtId="0" fontId="6" fillId="16" borderId="81" xfId="0" applyFont="1" applyFill="1" applyBorder="1"/>
    <xf numFmtId="0" fontId="0" fillId="16" borderId="94" xfId="0" applyFill="1" applyBorder="1" applyAlignment="1">
      <alignment horizontal="center"/>
    </xf>
    <xf numFmtId="0" fontId="0" fillId="16" borderId="81" xfId="0" applyFill="1" applyBorder="1" applyAlignment="1">
      <alignment horizontal="center"/>
    </xf>
    <xf numFmtId="0" fontId="0" fillId="16" borderId="0" xfId="0" applyFill="1" applyBorder="1"/>
    <xf numFmtId="0" fontId="0" fillId="16" borderId="0" xfId="0" applyFill="1" applyBorder="1" applyAlignment="1">
      <alignment horizontal="center"/>
    </xf>
    <xf numFmtId="0" fontId="0" fillId="16" borderId="23" xfId="0" applyFill="1" applyBorder="1"/>
    <xf numFmtId="0" fontId="6" fillId="16" borderId="23" xfId="0" applyFont="1" applyFill="1" applyBorder="1"/>
    <xf numFmtId="3" fontId="6" fillId="14" borderId="90" xfId="0" applyNumberFormat="1" applyFont="1" applyFill="1" applyBorder="1" applyAlignment="1" applyProtection="1">
      <alignment horizontal="right"/>
      <protection locked="0"/>
    </xf>
    <xf numFmtId="3" fontId="5" fillId="14" borderId="133" xfId="0" applyNumberFormat="1" applyFont="1" applyFill="1" applyBorder="1" applyAlignment="1" applyProtection="1">
      <alignment horizontal="right"/>
      <protection locked="0"/>
    </xf>
    <xf numFmtId="0" fontId="0" fillId="16" borderId="0" xfId="0" applyFill="1" applyAlignment="1">
      <alignment horizontal="right"/>
    </xf>
    <xf numFmtId="14" fontId="9" fillId="0" borderId="0" xfId="6" applyNumberFormat="1" applyFont="1" applyFill="1" applyBorder="1" applyProtection="1"/>
    <xf numFmtId="0" fontId="0" fillId="0" borderId="0" xfId="7" applyFont="1"/>
    <xf numFmtId="3" fontId="23" fillId="10" borderId="90" xfId="7" applyNumberFormat="1" applyFont="1" applyFill="1" applyBorder="1" applyAlignment="1" applyProtection="1">
      <alignment horizontal="right"/>
      <protection locked="0"/>
    </xf>
    <xf numFmtId="3" fontId="23" fillId="0" borderId="71" xfId="7" applyNumberFormat="1" applyFont="1" applyFill="1" applyBorder="1" applyAlignment="1" applyProtection="1">
      <alignment horizontal="right"/>
      <protection locked="0"/>
    </xf>
    <xf numFmtId="0" fontId="67" fillId="0" borderId="0" xfId="7" applyFont="1" applyAlignment="1"/>
    <xf numFmtId="0" fontId="67" fillId="0" borderId="0" xfId="7" applyFont="1" applyBorder="1" applyAlignment="1"/>
    <xf numFmtId="0" fontId="0" fillId="0" borderId="0" xfId="0" applyFill="1" applyAlignment="1" applyProtection="1"/>
    <xf numFmtId="0" fontId="17" fillId="0" borderId="0" xfId="0" applyFont="1" applyFill="1" applyAlignment="1" applyProtection="1"/>
    <xf numFmtId="0" fontId="15" fillId="0" borderId="0" xfId="17" applyFont="1" applyFill="1" applyAlignment="1" applyProtection="1"/>
    <xf numFmtId="0" fontId="15" fillId="0" borderId="0" xfId="17" applyFont="1" applyAlignment="1" applyProtection="1">
      <alignment horizontal="left"/>
    </xf>
    <xf numFmtId="166" fontId="9" fillId="0" borderId="21" xfId="17" applyNumberFormat="1" applyFont="1" applyBorder="1" applyAlignment="1" applyProtection="1">
      <alignment horizontal="center" vertical="center"/>
    </xf>
    <xf numFmtId="0" fontId="6" fillId="0" borderId="21" xfId="17" applyFont="1" applyBorder="1" applyAlignment="1" applyProtection="1">
      <alignment horizontal="left"/>
    </xf>
    <xf numFmtId="0" fontId="9" fillId="0" borderId="25" xfId="17" applyFont="1" applyBorder="1" applyAlignment="1" applyProtection="1">
      <alignment horizontal="center"/>
    </xf>
    <xf numFmtId="14" fontId="23" fillId="0" borderId="0" xfId="17" applyNumberFormat="1" applyFont="1" applyAlignment="1" applyProtection="1">
      <alignment horizontal="center"/>
    </xf>
    <xf numFmtId="0" fontId="5" fillId="0" borderId="112" xfId="0" applyFont="1" applyBorder="1" applyProtection="1"/>
    <xf numFmtId="3" fontId="5" fillId="0" borderId="30" xfId="7" applyNumberFormat="1" applyFont="1" applyFill="1" applyBorder="1" applyAlignment="1" applyProtection="1">
      <alignment horizontal="right"/>
      <protection locked="0"/>
    </xf>
    <xf numFmtId="0" fontId="0" fillId="0" borderId="0" xfId="7" applyFont="1" applyProtection="1"/>
    <xf numFmtId="0" fontId="14" fillId="0" borderId="0" xfId="7" applyFont="1" applyBorder="1" applyAlignment="1" applyProtection="1"/>
    <xf numFmtId="3" fontId="0" fillId="0" borderId="2" xfId="0" applyNumberFormat="1" applyFill="1" applyBorder="1" applyProtection="1"/>
    <xf numFmtId="0" fontId="59" fillId="2" borderId="0" xfId="0" applyFont="1" applyFill="1" applyAlignment="1" applyProtection="1">
      <alignment horizontal="center"/>
    </xf>
    <xf numFmtId="0" fontId="59" fillId="0" borderId="0" xfId="0" applyFont="1" applyFill="1" applyAlignment="1" applyProtection="1"/>
    <xf numFmtId="0" fontId="9" fillId="0" borderId="37" xfId="6" applyFont="1" applyBorder="1" applyAlignment="1" applyProtection="1">
      <alignment horizontal="center"/>
    </xf>
    <xf numFmtId="0" fontId="9" fillId="0" borderId="101" xfId="6" applyFont="1" applyBorder="1" applyAlignment="1" applyProtection="1">
      <alignment horizontal="center"/>
    </xf>
    <xf numFmtId="3" fontId="23" fillId="0" borderId="2" xfId="11" applyNumberFormat="1" applyFont="1" applyFill="1" applyBorder="1" applyAlignment="1">
      <alignment horizontal="right"/>
    </xf>
    <xf numFmtId="3" fontId="23" fillId="0" borderId="13" xfId="11" applyNumberFormat="1" applyFont="1" applyFill="1" applyBorder="1" applyAlignment="1">
      <alignment horizontal="right"/>
    </xf>
    <xf numFmtId="49" fontId="37" fillId="0" borderId="0" xfId="0" applyNumberFormat="1" applyFont="1" applyFill="1" applyBorder="1" applyAlignment="1" applyProtection="1"/>
    <xf numFmtId="49" fontId="0" fillId="0" borderId="31" xfId="0" applyNumberFormat="1" applyFill="1" applyBorder="1" applyAlignment="1" applyProtection="1"/>
    <xf numFmtId="167" fontId="23" fillId="10" borderId="31" xfId="0" applyNumberFormat="1" applyFont="1" applyFill="1" applyBorder="1" applyAlignment="1" applyProtection="1">
      <alignment horizontal="right"/>
      <protection locked="0"/>
    </xf>
    <xf numFmtId="0" fontId="23" fillId="0" borderId="160" xfId="0" applyFont="1" applyBorder="1" applyProtection="1"/>
    <xf numFmtId="166" fontId="4" fillId="0" borderId="31" xfId="0" applyNumberFormat="1" applyFont="1" applyBorder="1" applyAlignment="1" applyProtection="1">
      <alignment horizontal="right"/>
    </xf>
    <xf numFmtId="0" fontId="0" fillId="0" borderId="0" xfId="0" applyFont="1" applyFill="1" applyProtection="1"/>
    <xf numFmtId="0" fontId="0" fillId="0" borderId="0" xfId="0" applyFont="1" applyProtection="1"/>
    <xf numFmtId="166" fontId="9" fillId="0" borderId="0" xfId="17" applyNumberFormat="1" applyFont="1" applyBorder="1" applyAlignment="1" applyProtection="1">
      <alignment horizontal="right"/>
    </xf>
    <xf numFmtId="0" fontId="7" fillId="0" borderId="0" xfId="17" applyFont="1" applyFill="1" applyBorder="1" applyAlignment="1" applyProtection="1">
      <alignment horizontal="center"/>
    </xf>
    <xf numFmtId="3" fontId="23" fillId="14" borderId="91" xfId="17" applyNumberFormat="1" applyFont="1" applyFill="1" applyBorder="1" applyAlignment="1" applyProtection="1">
      <alignment horizontal="right"/>
    </xf>
    <xf numFmtId="166" fontId="23" fillId="0" borderId="22" xfId="17" applyNumberFormat="1" applyFont="1" applyBorder="1" applyAlignment="1" applyProtection="1">
      <alignment horizontal="right"/>
    </xf>
    <xf numFmtId="3" fontId="23" fillId="14" borderId="9" xfId="17" applyNumberFormat="1" applyFont="1" applyFill="1" applyBorder="1" applyAlignment="1" applyProtection="1">
      <alignment horizontal="right"/>
    </xf>
    <xf numFmtId="3" fontId="23" fillId="14" borderId="96" xfId="17" applyNumberFormat="1" applyFont="1" applyFill="1" applyBorder="1" applyAlignment="1" applyProtection="1">
      <alignment horizontal="right"/>
    </xf>
    <xf numFmtId="166" fontId="23" fillId="0" borderId="30" xfId="17" applyNumberFormat="1" applyFont="1" applyBorder="1" applyAlignment="1" applyProtection="1">
      <alignment horizontal="right"/>
    </xf>
    <xf numFmtId="3" fontId="23" fillId="14" borderId="77" xfId="17" applyNumberFormat="1" applyFont="1" applyFill="1" applyBorder="1" applyAlignment="1" applyProtection="1">
      <alignment horizontal="right"/>
    </xf>
    <xf numFmtId="3" fontId="23" fillId="14" borderId="161" xfId="17" applyNumberFormat="1" applyFont="1" applyFill="1" applyBorder="1" applyAlignment="1" applyProtection="1">
      <alignment horizontal="center" vertical="center"/>
    </xf>
    <xf numFmtId="166" fontId="23" fillId="0" borderId="30" xfId="17" applyNumberFormat="1" applyFont="1" applyFill="1" applyBorder="1" applyAlignment="1" applyProtection="1">
      <alignment horizontal="center"/>
    </xf>
    <xf numFmtId="166" fontId="23" fillId="5" borderId="30" xfId="17" applyNumberFormat="1" applyFont="1" applyFill="1" applyBorder="1" applyAlignment="1" applyProtection="1">
      <alignment horizontal="center"/>
    </xf>
    <xf numFmtId="166" fontId="23" fillId="5" borderId="9" xfId="17" applyNumberFormat="1" applyFont="1" applyFill="1" applyBorder="1" applyAlignment="1" applyProtection="1">
      <alignment horizontal="center"/>
    </xf>
    <xf numFmtId="166" fontId="8" fillId="0" borderId="21" xfId="17" applyNumberFormat="1" applyFont="1" applyBorder="1" applyAlignment="1" applyProtection="1">
      <alignment horizontal="center"/>
    </xf>
    <xf numFmtId="166" fontId="8" fillId="0" borderId="21" xfId="17" applyNumberFormat="1" applyFont="1" applyBorder="1" applyAlignment="1" applyProtection="1">
      <alignment horizontal="center" vertical="center"/>
    </xf>
    <xf numFmtId="167" fontId="23" fillId="0" borderId="0" xfId="0" applyNumberFormat="1" applyFont="1" applyFill="1" applyBorder="1" applyAlignment="1" applyProtection="1">
      <alignment horizontal="right"/>
      <protection locked="0"/>
    </xf>
    <xf numFmtId="2" fontId="23" fillId="0" borderId="0" xfId="0" applyNumberFormat="1" applyFont="1" applyFill="1" applyBorder="1" applyAlignment="1" applyProtection="1">
      <alignment horizontal="right"/>
    </xf>
    <xf numFmtId="167" fontId="23" fillId="0" borderId="0" xfId="0" applyNumberFormat="1" applyFont="1" applyFill="1" applyBorder="1" applyAlignment="1" applyProtection="1">
      <alignment horizontal="right"/>
    </xf>
    <xf numFmtId="3" fontId="5" fillId="10" borderId="160" xfId="7" applyNumberFormat="1" applyFont="1" applyFill="1" applyBorder="1" applyAlignment="1" applyProtection="1">
      <alignment horizontal="center" vertical="center"/>
      <protection locked="0"/>
    </xf>
    <xf numFmtId="3" fontId="5" fillId="15" borderId="160" xfId="7" applyNumberFormat="1" applyFont="1" applyFill="1" applyBorder="1" applyAlignment="1" applyProtection="1">
      <alignment horizontal="center" vertical="center"/>
      <protection locked="0"/>
    </xf>
    <xf numFmtId="3" fontId="0" fillId="10" borderId="83" xfId="7" applyNumberFormat="1" applyFont="1" applyFill="1" applyBorder="1" applyAlignment="1" applyProtection="1">
      <alignment horizontal="right"/>
      <protection locked="0"/>
    </xf>
    <xf numFmtId="3" fontId="0" fillId="15" borderId="23" xfId="0" applyNumberFormat="1" applyFill="1" applyBorder="1"/>
    <xf numFmtId="0" fontId="6" fillId="10" borderId="90" xfId="7" applyNumberFormat="1" applyFont="1" applyFill="1" applyBorder="1" applyAlignment="1" applyProtection="1">
      <alignment horizontal="center"/>
      <protection locked="0"/>
    </xf>
    <xf numFmtId="3" fontId="0" fillId="15" borderId="94" xfId="0" applyNumberFormat="1" applyFill="1" applyBorder="1"/>
    <xf numFmtId="3" fontId="0" fillId="15" borderId="81" xfId="0" applyNumberFormat="1" applyFill="1" applyBorder="1"/>
    <xf numFmtId="0" fontId="43" fillId="0" borderId="12" xfId="17" applyFont="1" applyBorder="1" applyAlignment="1" applyProtection="1">
      <alignment horizontal="center"/>
    </xf>
    <xf numFmtId="0" fontId="5" fillId="15" borderId="81" xfId="6" applyNumberFormat="1" applyFont="1" applyFill="1" applyBorder="1" applyAlignment="1" applyProtection="1">
      <alignment horizontal="center"/>
      <protection locked="0"/>
    </xf>
    <xf numFmtId="3" fontId="23" fillId="10" borderId="139" xfId="11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/>
    <xf numFmtId="167" fontId="37" fillId="10" borderId="81" xfId="0" applyNumberFormat="1" applyFont="1" applyFill="1" applyBorder="1" applyAlignment="1" applyProtection="1"/>
    <xf numFmtId="0" fontId="6" fillId="0" borderId="0" xfId="7" applyFont="1" applyAlignment="1">
      <alignment horizontal="right"/>
    </xf>
    <xf numFmtId="3" fontId="9" fillId="0" borderId="0" xfId="0" applyNumberFormat="1" applyFont="1" applyProtection="1"/>
    <xf numFmtId="0" fontId="67" fillId="0" borderId="2" xfId="17" applyFont="1" applyBorder="1" applyProtection="1"/>
    <xf numFmtId="0" fontId="21" fillId="0" borderId="0" xfId="6" applyFont="1" applyBorder="1" applyAlignment="1" applyProtection="1">
      <alignment horizontal="right"/>
    </xf>
    <xf numFmtId="0" fontId="5" fillId="0" borderId="0" xfId="6" applyFont="1" applyBorder="1" applyAlignment="1" applyProtection="1">
      <alignment horizontal="right"/>
    </xf>
    <xf numFmtId="0" fontId="18" fillId="16" borderId="0" xfId="6" applyFont="1" applyFill="1" applyBorder="1" applyAlignment="1" applyProtection="1">
      <alignment horizontal="centerContinuous"/>
    </xf>
    <xf numFmtId="0" fontId="21" fillId="0" borderId="21" xfId="6" applyFont="1" applyBorder="1" applyAlignment="1" applyProtection="1">
      <alignment horizontal="right"/>
    </xf>
    <xf numFmtId="0" fontId="6" fillId="0" borderId="0" xfId="0" applyFont="1" applyFill="1" applyBorder="1" applyAlignment="1">
      <alignment horizontal="left"/>
    </xf>
    <xf numFmtId="0" fontId="10" fillId="0" borderId="0" xfId="26" applyFont="1" applyBorder="1" applyAlignment="1" applyProtection="1">
      <alignment horizontal="center"/>
    </xf>
    <xf numFmtId="0" fontId="6" fillId="16" borderId="0" xfId="7" applyFont="1" applyFill="1" applyAlignment="1" applyProtection="1">
      <alignment horizontal="left"/>
    </xf>
    <xf numFmtId="0" fontId="6" fillId="0" borderId="0" xfId="18" applyFont="1" applyProtection="1"/>
    <xf numFmtId="0" fontId="0" fillId="0" borderId="0" xfId="18" applyFont="1" applyProtection="1"/>
    <xf numFmtId="3" fontId="6" fillId="14" borderId="81" xfId="6" applyNumberFormat="1" applyFont="1" applyFill="1" applyBorder="1" applyAlignment="1" applyProtection="1">
      <alignment horizontal="right"/>
    </xf>
    <xf numFmtId="0" fontId="82" fillId="0" borderId="0" xfId="17" applyFont="1" applyAlignment="1" applyProtection="1"/>
    <xf numFmtId="0" fontId="9" fillId="0" borderId="5" xfId="17" applyFont="1" applyBorder="1" applyAlignment="1" applyProtection="1">
      <alignment horizontal="center"/>
    </xf>
    <xf numFmtId="0" fontId="23" fillId="16" borderId="0" xfId="7" applyFont="1" applyFill="1" applyBorder="1"/>
    <xf numFmtId="0" fontId="9" fillId="16" borderId="0" xfId="6" applyFont="1" applyFill="1" applyBorder="1" applyAlignment="1" applyProtection="1">
      <alignment horizontal="left"/>
    </xf>
    <xf numFmtId="0" fontId="9" fillId="16" borderId="0" xfId="6" applyFont="1" applyFill="1" applyBorder="1" applyAlignment="1" applyProtection="1">
      <alignment horizontal="center"/>
    </xf>
    <xf numFmtId="3" fontId="5" fillId="16" borderId="0" xfId="7" applyNumberFormat="1" applyFont="1" applyFill="1" applyBorder="1" applyAlignment="1" applyProtection="1">
      <alignment horizontal="right"/>
      <protection locked="0"/>
    </xf>
    <xf numFmtId="0" fontId="23" fillId="16" borderId="0" xfId="0" applyFont="1" applyFill="1" applyProtection="1"/>
    <xf numFmtId="0" fontId="23" fillId="16" borderId="0" xfId="6" applyFont="1" applyFill="1" applyProtection="1"/>
    <xf numFmtId="0" fontId="23" fillId="16" borderId="0" xfId="8" applyFont="1" applyFill="1" applyProtection="1"/>
    <xf numFmtId="0" fontId="5" fillId="16" borderId="0" xfId="8" applyFont="1" applyFill="1" applyProtection="1"/>
    <xf numFmtId="0" fontId="23" fillId="16" borderId="0" xfId="0" applyFont="1" applyFill="1" applyBorder="1" applyProtection="1"/>
    <xf numFmtId="0" fontId="9" fillId="16" borderId="0" xfId="8" applyFont="1" applyFill="1" applyBorder="1" applyAlignment="1" applyProtection="1">
      <alignment horizontal="center"/>
    </xf>
    <xf numFmtId="0" fontId="9" fillId="16" borderId="0" xfId="8" applyFont="1" applyFill="1" applyBorder="1" applyProtection="1"/>
    <xf numFmtId="1" fontId="5" fillId="16" borderId="0" xfId="7" applyNumberFormat="1" applyFont="1" applyFill="1" applyBorder="1" applyAlignment="1" applyProtection="1">
      <alignment horizontal="right"/>
      <protection locked="0"/>
    </xf>
    <xf numFmtId="1" fontId="5" fillId="16" borderId="0" xfId="7" applyNumberFormat="1" applyFont="1" applyFill="1" applyBorder="1" applyAlignment="1" applyProtection="1">
      <alignment horizontal="right"/>
    </xf>
    <xf numFmtId="1" fontId="23" fillId="16" borderId="0" xfId="8" applyNumberFormat="1" applyFont="1" applyFill="1" applyBorder="1" applyAlignment="1" applyProtection="1">
      <alignment horizontal="right"/>
    </xf>
    <xf numFmtId="1" fontId="0" fillId="16" borderId="0" xfId="0" applyNumberFormat="1" applyFill="1" applyBorder="1" applyAlignment="1" applyProtection="1">
      <alignment horizontal="right"/>
    </xf>
    <xf numFmtId="1" fontId="9" fillId="0" borderId="31" xfId="8" applyNumberFormat="1" applyFont="1" applyBorder="1" applyAlignment="1" applyProtection="1">
      <alignment horizontal="center"/>
    </xf>
    <xf numFmtId="1" fontId="9" fillId="0" borderId="34" xfId="8" applyNumberFormat="1" applyFont="1" applyBorder="1" applyAlignment="1" applyProtection="1">
      <alignment horizontal="center"/>
    </xf>
    <xf numFmtId="1" fontId="23" fillId="0" borderId="32" xfId="8" applyNumberFormat="1" applyFont="1" applyBorder="1" applyProtection="1"/>
    <xf numFmtId="3" fontId="31" fillId="10" borderId="83" xfId="7" applyNumberFormat="1" applyFont="1" applyFill="1" applyBorder="1" applyAlignment="1" applyProtection="1">
      <alignment horizontal="right"/>
      <protection locked="0"/>
    </xf>
    <xf numFmtId="0" fontId="23" fillId="0" borderId="54" xfId="8" applyFont="1" applyBorder="1" applyProtection="1"/>
    <xf numFmtId="0" fontId="23" fillId="0" borderId="0" xfId="8" applyFont="1" applyBorder="1" applyAlignment="1" applyProtection="1">
      <alignment horizontal="right"/>
    </xf>
    <xf numFmtId="0" fontId="23" fillId="0" borderId="0" xfId="8" applyFont="1" applyBorder="1" applyProtection="1"/>
    <xf numFmtId="1" fontId="23" fillId="0" borderId="33" xfId="8" applyNumberFormat="1" applyFont="1" applyBorder="1" applyProtection="1"/>
    <xf numFmtId="0" fontId="23" fillId="0" borderId="33" xfId="8" applyFont="1" applyBorder="1" applyAlignment="1" applyProtection="1">
      <alignment horizontal="right"/>
    </xf>
    <xf numFmtId="0" fontId="9" fillId="0" borderId="162" xfId="17" applyFont="1" applyBorder="1" applyAlignment="1" applyProtection="1"/>
    <xf numFmtId="0" fontId="9" fillId="0" borderId="24" xfId="17" applyFont="1" applyBorder="1" applyAlignment="1" applyProtection="1"/>
    <xf numFmtId="0" fontId="9" fillId="0" borderId="44" xfId="17" applyFont="1" applyBorder="1" applyAlignment="1" applyProtection="1">
      <alignment horizontal="center"/>
    </xf>
    <xf numFmtId="0" fontId="9" fillId="0" borderId="26" xfId="17" applyFont="1" applyBorder="1" applyAlignment="1" applyProtection="1">
      <alignment horizontal="center"/>
    </xf>
    <xf numFmtId="0" fontId="9" fillId="0" borderId="11" xfId="17" applyFont="1" applyBorder="1" applyAlignment="1" applyProtection="1">
      <alignment horizontal="center"/>
    </xf>
    <xf numFmtId="0" fontId="9" fillId="0" borderId="20" xfId="17" applyFont="1" applyBorder="1" applyAlignment="1" applyProtection="1">
      <alignment horizontal="center"/>
    </xf>
    <xf numFmtId="0" fontId="9" fillId="0" borderId="39" xfId="17" applyFont="1" applyBorder="1" applyAlignment="1" applyProtection="1">
      <alignment horizontal="center"/>
    </xf>
    <xf numFmtId="0" fontId="9" fillId="0" borderId="13" xfId="17" applyFont="1" applyBorder="1" applyAlignment="1" applyProtection="1">
      <alignment horizontal="center"/>
    </xf>
    <xf numFmtId="49" fontId="23" fillId="0" borderId="2" xfId="17" applyNumberFormat="1" applyFont="1" applyFill="1" applyBorder="1" applyProtection="1">
      <protection locked="0"/>
    </xf>
    <xf numFmtId="0" fontId="0" fillId="0" borderId="0" xfId="6" applyFont="1" applyAlignment="1" applyProtection="1">
      <alignment horizontal="right"/>
    </xf>
    <xf numFmtId="0" fontId="0" fillId="0" borderId="0" xfId="6" applyFont="1" applyFill="1" applyAlignment="1" applyProtection="1">
      <alignment horizontal="right"/>
    </xf>
    <xf numFmtId="0" fontId="0" fillId="0" borderId="0" xfId="6" quotePrefix="1" applyFont="1" applyProtection="1"/>
    <xf numFmtId="1" fontId="23" fillId="0" borderId="34" xfId="0" applyNumberFormat="1" applyFont="1" applyBorder="1" applyProtection="1"/>
    <xf numFmtId="1" fontId="9" fillId="0" borderId="52" xfId="0" applyNumberFormat="1" applyFont="1" applyBorder="1" applyAlignment="1" applyProtection="1">
      <alignment horizontal="center" vertical="center" wrapText="1"/>
    </xf>
    <xf numFmtId="3" fontId="23" fillId="15" borderId="108" xfId="0" applyNumberFormat="1" applyFont="1" applyFill="1" applyBorder="1" applyAlignment="1" applyProtection="1">
      <alignment horizontal="right"/>
      <protection locked="0"/>
    </xf>
    <xf numFmtId="3" fontId="23" fillId="15" borderId="163" xfId="0" applyNumberFormat="1" applyFont="1" applyFill="1" applyBorder="1" applyAlignment="1" applyProtection="1">
      <alignment horizontal="right"/>
      <protection locked="0"/>
    </xf>
    <xf numFmtId="3" fontId="23" fillId="15" borderId="82" xfId="0" applyNumberFormat="1" applyFont="1" applyFill="1" applyBorder="1" applyAlignment="1" applyProtection="1">
      <alignment horizontal="right"/>
      <protection locked="0"/>
    </xf>
    <xf numFmtId="3" fontId="23" fillId="15" borderId="55" xfId="0" applyNumberFormat="1" applyFont="1" applyFill="1" applyBorder="1" applyAlignment="1" applyProtection="1">
      <alignment horizontal="right"/>
      <protection locked="0"/>
    </xf>
    <xf numFmtId="3" fontId="23" fillId="15" borderId="164" xfId="0" applyNumberFormat="1" applyFont="1" applyFill="1" applyBorder="1" applyAlignment="1" applyProtection="1">
      <alignment horizontal="right"/>
      <protection locked="0"/>
    </xf>
    <xf numFmtId="3" fontId="23" fillId="15" borderId="74" xfId="0" applyNumberFormat="1" applyFont="1" applyFill="1" applyBorder="1" applyAlignment="1" applyProtection="1">
      <alignment horizontal="right"/>
      <protection locked="0"/>
    </xf>
    <xf numFmtId="3" fontId="23" fillId="15" borderId="83" xfId="7" applyNumberFormat="1" applyFont="1" applyFill="1" applyBorder="1" applyAlignment="1" applyProtection="1">
      <alignment horizontal="right"/>
      <protection locked="0"/>
    </xf>
    <xf numFmtId="1" fontId="9" fillId="0" borderId="6" xfId="6" applyNumberFormat="1" applyFont="1" applyBorder="1" applyAlignment="1" applyProtection="1">
      <alignment horizontal="center" vertical="top" wrapText="1"/>
    </xf>
    <xf numFmtId="1" fontId="9" fillId="0" borderId="7" xfId="6" applyNumberFormat="1" applyFont="1" applyBorder="1" applyAlignment="1" applyProtection="1">
      <alignment horizontal="center" vertical="top" wrapText="1"/>
    </xf>
    <xf numFmtId="1" fontId="9" fillId="0" borderId="37" xfId="6" applyNumberFormat="1" applyFont="1" applyFill="1" applyBorder="1" applyAlignment="1" applyProtection="1">
      <alignment horizontal="center" vertical="top" wrapText="1"/>
    </xf>
    <xf numFmtId="0" fontId="5" fillId="0" borderId="0" xfId="26" applyFont="1" applyBorder="1" applyAlignment="1" applyProtection="1">
      <alignment horizontal="center" vertical="center"/>
    </xf>
    <xf numFmtId="1" fontId="9" fillId="0" borderId="7" xfId="8" applyNumberFormat="1" applyFont="1" applyBorder="1" applyAlignment="1" applyProtection="1">
      <alignment horizontal="center"/>
    </xf>
    <xf numFmtId="1" fontId="9" fillId="0" borderId="30" xfId="8" applyNumberFormat="1" applyFont="1" applyBorder="1" applyAlignment="1" applyProtection="1">
      <alignment horizontal="center"/>
    </xf>
    <xf numFmtId="1" fontId="9" fillId="0" borderId="46" xfId="8" applyNumberFormat="1" applyFont="1" applyBorder="1" applyProtection="1"/>
    <xf numFmtId="167" fontId="31" fillId="15" borderId="102" xfId="7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/>
    <xf numFmtId="0" fontId="9" fillId="0" borderId="149" xfId="6" applyFont="1" applyBorder="1" applyAlignment="1">
      <alignment horizontal="center" vertical="center" wrapText="1"/>
    </xf>
    <xf numFmtId="0" fontId="23" fillId="0" borderId="0" xfId="18" applyFont="1" applyAlignment="1" applyProtection="1">
      <alignment vertical="center" wrapText="1"/>
    </xf>
    <xf numFmtId="0" fontId="9" fillId="0" borderId="165" xfId="6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81" xfId="26" applyFont="1" applyBorder="1" applyAlignment="1" applyProtection="1"/>
    <xf numFmtId="167" fontId="5" fillId="17" borderId="97" xfId="7" applyNumberFormat="1" applyFont="1" applyFill="1" applyBorder="1" applyAlignment="1" applyProtection="1">
      <alignment horizontal="right"/>
      <protection locked="0"/>
    </xf>
    <xf numFmtId="0" fontId="0" fillId="0" borderId="0" xfId="8" applyFont="1" applyProtection="1"/>
    <xf numFmtId="3" fontId="0" fillId="10" borderId="74" xfId="17" applyNumberFormat="1" applyFont="1" applyFill="1" applyBorder="1" applyAlignment="1" applyProtection="1">
      <alignment horizontal="right"/>
      <protection locked="0"/>
    </xf>
    <xf numFmtId="167" fontId="8" fillId="15" borderId="110" xfId="6" applyNumberFormat="1" applyFont="1" applyFill="1" applyBorder="1" applyAlignment="1">
      <alignment horizontal="center"/>
    </xf>
    <xf numFmtId="49" fontId="9" fillId="15" borderId="86" xfId="6" applyNumberFormat="1" applyFont="1" applyFill="1" applyBorder="1" applyAlignment="1">
      <alignment horizontal="left"/>
    </xf>
    <xf numFmtId="1" fontId="8" fillId="15" borderId="110" xfId="6" applyNumberFormat="1" applyFont="1" applyFill="1" applyBorder="1" applyAlignment="1">
      <alignment horizontal="right"/>
    </xf>
    <xf numFmtId="3" fontId="9" fillId="15" borderId="84" xfId="6" applyNumberFormat="1" applyFont="1" applyFill="1" applyBorder="1" applyAlignment="1">
      <alignment horizontal="right"/>
    </xf>
    <xf numFmtId="49" fontId="9" fillId="15" borderId="110" xfId="6" applyNumberFormat="1" applyFont="1" applyFill="1" applyBorder="1" applyAlignment="1">
      <alignment horizontal="left"/>
    </xf>
    <xf numFmtId="3" fontId="5" fillId="15" borderId="52" xfId="6" applyNumberFormat="1" applyFont="1" applyFill="1" applyBorder="1" applyProtection="1"/>
    <xf numFmtId="3" fontId="0" fillId="15" borderId="111" xfId="0" applyNumberFormat="1" applyFill="1" applyBorder="1"/>
    <xf numFmtId="3" fontId="5" fillId="15" borderId="81" xfId="1" applyNumberFormat="1" applyFont="1" applyFill="1" applyBorder="1" applyAlignment="1" applyProtection="1">
      <alignment horizontal="right"/>
    </xf>
    <xf numFmtId="3" fontId="31" fillId="15" borderId="90" xfId="7" applyNumberFormat="1" applyFont="1" applyFill="1" applyBorder="1" applyAlignment="1" applyProtection="1">
      <alignment horizontal="right"/>
      <protection locked="0"/>
    </xf>
    <xf numFmtId="3" fontId="5" fillId="15" borderId="74" xfId="17" applyNumberFormat="1" applyFont="1" applyFill="1" applyBorder="1" applyProtection="1">
      <protection locked="0"/>
    </xf>
    <xf numFmtId="3" fontId="5" fillId="15" borderId="111" xfId="6" applyNumberFormat="1" applyFont="1" applyFill="1" applyBorder="1" applyAlignment="1" applyProtection="1">
      <protection locked="0"/>
    </xf>
    <xf numFmtId="3" fontId="5" fillId="15" borderId="83" xfId="6" applyNumberFormat="1" applyFont="1" applyFill="1" applyBorder="1" applyAlignment="1" applyProtection="1">
      <protection locked="0"/>
    </xf>
    <xf numFmtId="3" fontId="5" fillId="15" borderId="166" xfId="7" applyNumberFormat="1" applyFont="1" applyFill="1" applyBorder="1" applyAlignment="1" applyProtection="1">
      <alignment horizontal="right"/>
      <protection locked="0"/>
    </xf>
    <xf numFmtId="167" fontId="5" fillId="15" borderId="97" xfId="7" applyNumberFormat="1" applyFont="1" applyFill="1" applyBorder="1" applyAlignment="1" applyProtection="1">
      <alignment horizontal="right"/>
      <protection locked="0"/>
    </xf>
    <xf numFmtId="3" fontId="6" fillId="0" borderId="0" xfId="6" applyNumberFormat="1" applyFont="1" applyFill="1" applyBorder="1" applyAlignment="1" applyProtection="1">
      <alignment horizontal="right"/>
    </xf>
    <xf numFmtId="0" fontId="23" fillId="0" borderId="0" xfId="17" applyFont="1" applyFill="1" applyProtection="1"/>
    <xf numFmtId="0" fontId="5" fillId="0" borderId="0" xfId="17" applyFont="1" applyFill="1" applyProtection="1"/>
    <xf numFmtId="3" fontId="23" fillId="0" borderId="2" xfId="17" applyNumberFormat="1" applyFont="1" applyFill="1" applyBorder="1" applyAlignment="1" applyProtection="1">
      <alignment horizontal="right"/>
      <protection locked="0"/>
    </xf>
    <xf numFmtId="3" fontId="23" fillId="0" borderId="2" xfId="17" applyNumberFormat="1" applyFont="1" applyFill="1" applyBorder="1" applyAlignment="1" applyProtection="1">
      <alignment horizontal="right"/>
    </xf>
    <xf numFmtId="3" fontId="23" fillId="0" borderId="22" xfId="17" applyNumberFormat="1" applyFont="1" applyFill="1" applyBorder="1" applyAlignment="1" applyProtection="1">
      <alignment horizontal="right"/>
    </xf>
    <xf numFmtId="3" fontId="23" fillId="0" borderId="13" xfId="17" applyNumberFormat="1" applyFont="1" applyFill="1" applyBorder="1" applyAlignment="1" applyProtection="1">
      <alignment horizontal="right"/>
    </xf>
    <xf numFmtId="3" fontId="23" fillId="0" borderId="30" xfId="17" applyNumberFormat="1" applyFont="1" applyFill="1" applyBorder="1" applyAlignment="1" applyProtection="1">
      <alignment horizontal="right"/>
    </xf>
    <xf numFmtId="0" fontId="82" fillId="0" borderId="0" xfId="17" applyFont="1" applyFill="1" applyAlignment="1" applyProtection="1"/>
    <xf numFmtId="0" fontId="23" fillId="0" borderId="0" xfId="20" applyFont="1" applyFill="1" applyProtection="1"/>
    <xf numFmtId="3" fontId="23" fillId="0" borderId="2" xfId="20" applyNumberFormat="1" applyFont="1" applyFill="1" applyBorder="1" applyAlignment="1" applyProtection="1">
      <alignment horizontal="right"/>
      <protection locked="0"/>
    </xf>
    <xf numFmtId="0" fontId="5" fillId="0" borderId="0" xfId="20" applyFont="1" applyFill="1" applyProtection="1"/>
    <xf numFmtId="0" fontId="23" fillId="0" borderId="0" xfId="20" applyFont="1" applyFill="1" applyBorder="1" applyProtection="1"/>
    <xf numFmtId="3" fontId="0" fillId="0" borderId="2" xfId="20" applyNumberFormat="1" applyFont="1" applyFill="1" applyBorder="1" applyAlignment="1" applyProtection="1">
      <alignment horizontal="right"/>
      <protection locked="0"/>
    </xf>
    <xf numFmtId="0" fontId="23" fillId="0" borderId="0" xfId="18" applyFont="1" applyFill="1" applyProtection="1"/>
    <xf numFmtId="0" fontId="0" fillId="0" borderId="0" xfId="0" applyFill="1"/>
    <xf numFmtId="0" fontId="23" fillId="0" borderId="16" xfId="18" applyFont="1" applyBorder="1" applyProtection="1"/>
    <xf numFmtId="0" fontId="23" fillId="0" borderId="17" xfId="18" applyFont="1" applyBorder="1" applyProtection="1"/>
    <xf numFmtId="0" fontId="23" fillId="0" borderId="18" xfId="18" applyFont="1" applyBorder="1" applyProtection="1"/>
    <xf numFmtId="0" fontId="69" fillId="0" borderId="0" xfId="5" applyFont="1" applyFill="1" applyBorder="1" applyAlignment="1">
      <alignment horizontal="center" vertical="center"/>
    </xf>
    <xf numFmtId="0" fontId="5" fillId="0" borderId="0" xfId="5" applyFont="1" applyAlignment="1">
      <alignment vertical="center"/>
    </xf>
    <xf numFmtId="0" fontId="70" fillId="0" borderId="0" xfId="5" applyFont="1" applyFill="1" applyBorder="1" applyAlignment="1">
      <alignment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/>
    </xf>
    <xf numFmtId="0" fontId="4" fillId="0" borderId="0" xfId="5" applyNumberFormat="1" applyFont="1" applyFill="1" applyBorder="1" applyAlignment="1">
      <alignment horizontal="center" vertical="center"/>
    </xf>
    <xf numFmtId="0" fontId="4" fillId="0" borderId="2" xfId="5" applyNumberFormat="1" applyFont="1" applyFill="1" applyBorder="1" applyAlignment="1">
      <alignment horizontal="center" vertical="center"/>
    </xf>
    <xf numFmtId="0" fontId="4" fillId="0" borderId="2" xfId="5" applyNumberFormat="1" applyFont="1" applyFill="1" applyBorder="1" applyAlignment="1">
      <alignment horizontal="center" vertical="center" wrapText="1"/>
    </xf>
    <xf numFmtId="0" fontId="67" fillId="0" borderId="13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vertical="center"/>
    </xf>
    <xf numFmtId="0" fontId="5" fillId="0" borderId="11" xfId="5" applyFont="1" applyFill="1" applyBorder="1" applyAlignment="1">
      <alignment horizontal="center" vertical="center"/>
    </xf>
    <xf numFmtId="0" fontId="5" fillId="0" borderId="2" xfId="5" applyFont="1" applyFill="1" applyBorder="1" applyAlignment="1">
      <alignment vertical="center"/>
    </xf>
    <xf numFmtId="0" fontId="9" fillId="0" borderId="167" xfId="5" applyFont="1" applyFill="1" applyBorder="1" applyAlignment="1">
      <alignment horizontal="center" vertical="center"/>
    </xf>
    <xf numFmtId="0" fontId="9" fillId="0" borderId="146" xfId="5" applyFont="1" applyFill="1" applyBorder="1" applyAlignment="1">
      <alignment vertical="center"/>
    </xf>
    <xf numFmtId="0" fontId="9" fillId="0" borderId="11" xfId="5" applyFont="1" applyFill="1" applyBorder="1" applyAlignment="1">
      <alignment horizontal="center" vertical="center"/>
    </xf>
    <xf numFmtId="0" fontId="21" fillId="0" borderId="2" xfId="5" applyFont="1" applyFill="1" applyBorder="1" applyAlignment="1">
      <alignment vertical="center"/>
    </xf>
    <xf numFmtId="0" fontId="9" fillId="0" borderId="168" xfId="5" applyFont="1" applyFill="1" applyBorder="1" applyAlignment="1">
      <alignment vertical="center"/>
    </xf>
    <xf numFmtId="0" fontId="8" fillId="0" borderId="2" xfId="5" applyFont="1" applyFill="1" applyBorder="1" applyAlignment="1">
      <alignment vertical="center"/>
    </xf>
    <xf numFmtId="0" fontId="9" fillId="0" borderId="2" xfId="5" applyFont="1" applyFill="1" applyBorder="1" applyAlignment="1">
      <alignment vertical="center"/>
    </xf>
    <xf numFmtId="0" fontId="9" fillId="0" borderId="169" xfId="5" applyFont="1" applyFill="1" applyBorder="1" applyAlignment="1">
      <alignment vertical="center"/>
    </xf>
    <xf numFmtId="0" fontId="9" fillId="0" borderId="170" xfId="5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9" fillId="0" borderId="171" xfId="5" applyFont="1" applyFill="1" applyBorder="1" applyAlignment="1">
      <alignment vertical="center"/>
    </xf>
    <xf numFmtId="0" fontId="9" fillId="0" borderId="80" xfId="5" applyFont="1" applyFill="1" applyBorder="1" applyAlignment="1">
      <alignment vertical="center"/>
    </xf>
    <xf numFmtId="0" fontId="9" fillId="0" borderId="172" xfId="5" applyFont="1" applyFill="1" applyBorder="1" applyAlignment="1">
      <alignment horizontal="center" vertical="center"/>
    </xf>
    <xf numFmtId="0" fontId="8" fillId="0" borderId="173" xfId="5" applyFont="1" applyFill="1" applyBorder="1" applyAlignment="1">
      <alignment vertical="center"/>
    </xf>
    <xf numFmtId="0" fontId="9" fillId="0" borderId="174" xfId="5" applyFont="1" applyFill="1" applyBorder="1" applyAlignment="1">
      <alignment horizontal="center" vertical="center"/>
    </xf>
    <xf numFmtId="0" fontId="8" fillId="0" borderId="146" xfId="5" applyFont="1" applyFill="1" applyBorder="1" applyAlignment="1">
      <alignment vertical="center"/>
    </xf>
    <xf numFmtId="0" fontId="8" fillId="0" borderId="74" xfId="5" applyFont="1" applyFill="1" applyBorder="1" applyAlignment="1">
      <alignment vertical="center"/>
    </xf>
    <xf numFmtId="0" fontId="5" fillId="0" borderId="47" xfId="5" applyFont="1" applyFill="1" applyBorder="1" applyAlignment="1">
      <alignment horizontal="center" vertical="center"/>
    </xf>
    <xf numFmtId="4" fontId="9" fillId="0" borderId="0" xfId="5" applyNumberFormat="1" applyFont="1" applyFill="1" applyBorder="1" applyAlignment="1">
      <alignment horizontal="right" vertical="center"/>
    </xf>
    <xf numFmtId="0" fontId="9" fillId="0" borderId="82" xfId="5" applyFont="1" applyFill="1" applyBorder="1" applyAlignment="1">
      <alignment vertical="center"/>
    </xf>
    <xf numFmtId="0" fontId="9" fillId="0" borderId="108" xfId="5" applyFont="1" applyFill="1" applyBorder="1" applyAlignment="1">
      <alignment horizontal="center" vertical="center"/>
    </xf>
    <xf numFmtId="0" fontId="8" fillId="0" borderId="175" xfId="5" applyFont="1" applyFill="1" applyBorder="1" applyAlignment="1">
      <alignment vertical="center"/>
    </xf>
    <xf numFmtId="4" fontId="5" fillId="0" borderId="2" xfId="5" applyNumberFormat="1" applyFont="1" applyFill="1" applyBorder="1" applyAlignment="1">
      <alignment vertical="center"/>
    </xf>
    <xf numFmtId="0" fontId="21" fillId="0" borderId="146" xfId="5" applyFont="1" applyFill="1" applyBorder="1" applyAlignment="1">
      <alignment vertical="center"/>
    </xf>
    <xf numFmtId="0" fontId="21" fillId="0" borderId="74" xfId="5" applyFont="1" applyFill="1" applyBorder="1" applyAlignment="1">
      <alignment vertical="center"/>
    </xf>
    <xf numFmtId="0" fontId="4" fillId="0" borderId="8" xfId="5" applyFont="1" applyFill="1" applyBorder="1" applyAlignment="1">
      <alignment horizontal="center" vertical="center"/>
    </xf>
    <xf numFmtId="0" fontId="67" fillId="0" borderId="23" xfId="5" applyFont="1" applyFill="1" applyBorder="1" applyAlignment="1">
      <alignment vertical="center"/>
    </xf>
    <xf numFmtId="4" fontId="5" fillId="0" borderId="0" xfId="5" applyNumberFormat="1" applyFont="1" applyFill="1" applyBorder="1" applyAlignment="1">
      <alignment vertical="center"/>
    </xf>
    <xf numFmtId="0" fontId="5" fillId="0" borderId="27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4" fontId="5" fillId="0" borderId="0" xfId="5" applyNumberFormat="1" applyFont="1" applyFill="1" applyBorder="1" applyAlignment="1">
      <alignment horizontal="center" vertical="center"/>
    </xf>
    <xf numFmtId="0" fontId="8" fillId="0" borderId="82" xfId="5" applyFont="1" applyFill="1" applyBorder="1" applyAlignment="1">
      <alignment vertical="center"/>
    </xf>
    <xf numFmtId="0" fontId="8" fillId="0" borderId="80" xfId="5" applyFont="1" applyFill="1" applyBorder="1" applyAlignment="1">
      <alignment vertical="center"/>
    </xf>
    <xf numFmtId="0" fontId="6" fillId="0" borderId="0" xfId="5" applyFont="1" applyFill="1" applyBorder="1" applyAlignment="1">
      <alignment vertical="center"/>
    </xf>
    <xf numFmtId="0" fontId="9" fillId="0" borderId="74" xfId="5" applyFont="1" applyFill="1" applyBorder="1" applyAlignment="1">
      <alignment vertical="center"/>
    </xf>
    <xf numFmtId="0" fontId="5" fillId="0" borderId="0" xfId="5" applyFont="1" applyBorder="1" applyAlignment="1">
      <alignment vertical="center"/>
    </xf>
    <xf numFmtId="4" fontId="6" fillId="0" borderId="0" xfId="5" applyNumberFormat="1" applyFont="1" applyFill="1" applyBorder="1" applyAlignment="1">
      <alignment vertical="center" wrapText="1"/>
    </xf>
    <xf numFmtId="0" fontId="74" fillId="11" borderId="0" xfId="23" applyFont="1" applyFill="1"/>
    <xf numFmtId="0" fontId="74" fillId="0" borderId="0" xfId="23" applyFont="1"/>
    <xf numFmtId="0" fontId="74" fillId="11" borderId="23" xfId="23" applyFont="1" applyFill="1" applyBorder="1" applyAlignment="1">
      <alignment horizontal="center"/>
    </xf>
    <xf numFmtId="14" fontId="74" fillId="11" borderId="23" xfId="23" applyNumberFormat="1" applyFont="1" applyFill="1" applyBorder="1"/>
    <xf numFmtId="0" fontId="74" fillId="11" borderId="23" xfId="23" applyFont="1" applyFill="1" applyBorder="1"/>
    <xf numFmtId="172" fontId="74" fillId="11" borderId="23" xfId="23" applyNumberFormat="1" applyFont="1" applyFill="1" applyBorder="1"/>
    <xf numFmtId="173" fontId="74" fillId="11" borderId="23" xfId="23" applyNumberFormat="1" applyFont="1" applyFill="1" applyBorder="1"/>
    <xf numFmtId="10" fontId="74" fillId="11" borderId="23" xfId="23" applyNumberFormat="1" applyFont="1" applyFill="1" applyBorder="1"/>
    <xf numFmtId="0" fontId="74" fillId="11" borderId="78" xfId="23" applyFont="1" applyFill="1" applyBorder="1"/>
    <xf numFmtId="0" fontId="74" fillId="11" borderId="77" xfId="23" applyFont="1" applyFill="1" applyBorder="1"/>
    <xf numFmtId="0" fontId="76" fillId="2" borderId="23" xfId="23" applyFont="1" applyFill="1" applyBorder="1"/>
    <xf numFmtId="0" fontId="71" fillId="11" borderId="0" xfId="21" applyFill="1"/>
    <xf numFmtId="0" fontId="6" fillId="0" borderId="176" xfId="21" applyFont="1" applyFill="1" applyBorder="1" applyAlignment="1">
      <alignment vertical="center"/>
    </xf>
    <xf numFmtId="4" fontId="5" fillId="0" borderId="82" xfId="21" applyNumberFormat="1" applyFont="1" applyFill="1" applyBorder="1" applyAlignment="1">
      <alignment horizontal="right" vertical="center"/>
    </xf>
    <xf numFmtId="0" fontId="6" fillId="0" borderId="177" xfId="21" applyFont="1" applyFill="1" applyBorder="1" applyAlignment="1">
      <alignment vertical="center"/>
    </xf>
    <xf numFmtId="0" fontId="6" fillId="0" borderId="178" xfId="21" applyFont="1" applyFill="1" applyBorder="1" applyAlignment="1">
      <alignment vertical="center"/>
    </xf>
    <xf numFmtId="4" fontId="5" fillId="0" borderId="2" xfId="21" applyNumberFormat="1" applyFont="1" applyFill="1" applyBorder="1" applyAlignment="1">
      <alignment horizontal="right" vertical="center"/>
    </xf>
    <xf numFmtId="0" fontId="5" fillId="0" borderId="178" xfId="21" applyFont="1" applyFill="1" applyBorder="1" applyAlignment="1">
      <alignment vertical="center"/>
    </xf>
    <xf numFmtId="0" fontId="5" fillId="0" borderId="179" xfId="21" applyFont="1" applyFill="1" applyBorder="1" applyAlignment="1">
      <alignment vertical="center"/>
    </xf>
    <xf numFmtId="0" fontId="5" fillId="0" borderId="47" xfId="21" applyFont="1" applyFill="1" applyBorder="1" applyAlignment="1">
      <alignment vertical="center"/>
    </xf>
    <xf numFmtId="4" fontId="5" fillId="0" borderId="0" xfId="21" applyNumberFormat="1" applyFont="1" applyFill="1" applyBorder="1" applyAlignment="1">
      <alignment horizontal="right" vertical="center"/>
    </xf>
    <xf numFmtId="0" fontId="6" fillId="0" borderId="179" xfId="21" applyFont="1" applyFill="1" applyBorder="1" applyAlignment="1">
      <alignment vertical="center"/>
    </xf>
    <xf numFmtId="0" fontId="6" fillId="0" borderId="94" xfId="21" applyFont="1" applyFill="1" applyBorder="1" applyAlignment="1">
      <alignment horizontal="center" vertical="center"/>
    </xf>
    <xf numFmtId="0" fontId="22" fillId="0" borderId="0" xfId="21" applyFont="1" applyFill="1" applyBorder="1" applyAlignment="1">
      <alignment horizontal="center" vertical="center"/>
    </xf>
    <xf numFmtId="4" fontId="22" fillId="0" borderId="0" xfId="21" applyNumberFormat="1" applyFont="1" applyFill="1" applyBorder="1" applyAlignment="1">
      <alignment vertical="center"/>
    </xf>
    <xf numFmtId="4" fontId="22" fillId="0" borderId="0" xfId="21" applyNumberFormat="1" applyFont="1" applyFill="1" applyBorder="1" applyAlignment="1">
      <alignment horizontal="center" vertical="center"/>
    </xf>
    <xf numFmtId="0" fontId="0" fillId="0" borderId="0" xfId="11" applyFont="1"/>
    <xf numFmtId="0" fontId="0" fillId="0" borderId="0" xfId="12" applyFont="1" applyBorder="1"/>
    <xf numFmtId="0" fontId="0" fillId="0" borderId="0" xfId="5" applyFont="1" applyFill="1" applyBorder="1" applyAlignment="1">
      <alignment vertical="center"/>
    </xf>
    <xf numFmtId="4" fontId="55" fillId="0" borderId="0" xfId="0" quotePrefix="1" applyNumberFormat="1" applyFont="1"/>
    <xf numFmtId="0" fontId="5" fillId="16" borderId="0" xfId="0" applyFont="1" applyFill="1" applyProtection="1"/>
    <xf numFmtId="166" fontId="5" fillId="0" borderId="7" xfId="0" applyNumberFormat="1" applyFont="1" applyBorder="1" applyAlignment="1" applyProtection="1">
      <alignment horizontal="right"/>
      <protection locked="0"/>
    </xf>
    <xf numFmtId="3" fontId="5" fillId="15" borderId="96" xfId="0" applyNumberFormat="1" applyFont="1" applyFill="1" applyBorder="1" applyAlignment="1" applyProtection="1">
      <alignment horizontal="right"/>
      <protection locked="0"/>
    </xf>
    <xf numFmtId="3" fontId="5" fillId="15" borderId="97" xfId="0" applyNumberFormat="1" applyFont="1" applyFill="1" applyBorder="1" applyAlignment="1" applyProtection="1">
      <alignment horizontal="right"/>
      <protection locked="0"/>
    </xf>
    <xf numFmtId="0" fontId="5" fillId="0" borderId="7" xfId="0" applyFont="1" applyBorder="1" applyProtection="1"/>
    <xf numFmtId="3" fontId="5" fillId="14" borderId="95" xfId="0" applyNumberFormat="1" applyFont="1" applyFill="1" applyBorder="1" applyAlignment="1" applyProtection="1">
      <alignment horizontal="right"/>
    </xf>
    <xf numFmtId="0" fontId="5" fillId="16" borderId="0" xfId="5" applyFont="1" applyFill="1" applyBorder="1" applyAlignment="1">
      <alignment vertical="center"/>
    </xf>
    <xf numFmtId="0" fontId="23" fillId="16" borderId="21" xfId="12" applyFont="1" applyFill="1" applyBorder="1"/>
    <xf numFmtId="4" fontId="0" fillId="0" borderId="0" xfId="0" applyNumberFormat="1"/>
    <xf numFmtId="3" fontId="6" fillId="15" borderId="82" xfId="5" applyNumberFormat="1" applyFont="1" applyFill="1" applyBorder="1" applyAlignment="1">
      <alignment horizontal="right" vertical="center"/>
    </xf>
    <xf numFmtId="3" fontId="6" fillId="18" borderId="180" xfId="5" applyNumberFormat="1" applyFont="1" applyFill="1" applyBorder="1" applyAlignment="1">
      <alignment horizontal="right" vertical="center"/>
    </xf>
    <xf numFmtId="0" fontId="6" fillId="16" borderId="0" xfId="0" applyFont="1" applyFill="1" applyAlignment="1">
      <alignment horizontal="left"/>
    </xf>
    <xf numFmtId="0" fontId="77" fillId="0" borderId="0" xfId="23" applyFont="1" applyAlignment="1">
      <alignment vertical="center" wrapText="1"/>
    </xf>
    <xf numFmtId="0" fontId="77" fillId="0" borderId="0" xfId="23" applyFont="1" applyAlignment="1">
      <alignment wrapText="1"/>
    </xf>
    <xf numFmtId="0" fontId="0" fillId="16" borderId="30" xfId="0" applyFill="1" applyBorder="1" applyAlignment="1">
      <alignment horizontal="right"/>
    </xf>
    <xf numFmtId="0" fontId="6" fillId="16" borderId="23" xfId="0" applyFont="1" applyFill="1" applyBorder="1" applyAlignment="1">
      <alignment horizontal="center"/>
    </xf>
    <xf numFmtId="0" fontId="31" fillId="0" borderId="0" xfId="16" applyFont="1" applyBorder="1" applyProtection="1"/>
    <xf numFmtId="166" fontId="31" fillId="0" borderId="49" xfId="16" applyNumberFormat="1" applyFont="1" applyBorder="1" applyAlignment="1" applyProtection="1">
      <alignment horizontal="right"/>
    </xf>
    <xf numFmtId="0" fontId="0" fillId="0" borderId="34" xfId="16" applyFont="1" applyBorder="1" applyAlignment="1" applyProtection="1">
      <alignment wrapText="1"/>
    </xf>
    <xf numFmtId="0" fontId="4" fillId="11" borderId="48" xfId="21" applyFont="1" applyFill="1" applyBorder="1" applyAlignment="1">
      <alignment horizontal="center" vertical="center"/>
    </xf>
    <xf numFmtId="4" fontId="4" fillId="11" borderId="48" xfId="21" applyNumberFormat="1" applyFont="1" applyFill="1" applyBorder="1" applyAlignment="1">
      <alignment horizontal="centerContinuous" vertical="center"/>
    </xf>
    <xf numFmtId="4" fontId="6" fillId="14" borderId="180" xfId="21" applyNumberFormat="1" applyFont="1" applyFill="1" applyBorder="1" applyAlignment="1">
      <alignment horizontal="right" vertical="center"/>
    </xf>
    <xf numFmtId="4" fontId="6" fillId="14" borderId="181" xfId="21" applyNumberFormat="1" applyFont="1" applyFill="1" applyBorder="1" applyAlignment="1">
      <alignment horizontal="right" vertical="center"/>
    </xf>
    <xf numFmtId="14" fontId="74" fillId="15" borderId="23" xfId="23" applyNumberFormat="1" applyFont="1" applyFill="1" applyBorder="1"/>
    <xf numFmtId="0" fontId="0" fillId="0" borderId="22" xfId="0" applyBorder="1"/>
    <xf numFmtId="2" fontId="76" fillId="11" borderId="22" xfId="23" applyNumberFormat="1" applyFont="1" applyFill="1" applyBorder="1"/>
    <xf numFmtId="3" fontId="23" fillId="14" borderId="1" xfId="18" applyNumberFormat="1" applyFont="1" applyFill="1" applyBorder="1" applyAlignment="1" applyProtection="1">
      <alignment horizontal="right"/>
    </xf>
    <xf numFmtId="0" fontId="77" fillId="0" borderId="0" xfId="23" applyFont="1" applyAlignment="1"/>
    <xf numFmtId="0" fontId="77" fillId="0" borderId="0" xfId="23" applyFont="1" applyAlignment="1">
      <alignment horizontal="left"/>
    </xf>
    <xf numFmtId="0" fontId="75" fillId="11" borderId="0" xfId="23" applyFont="1" applyFill="1" applyAlignment="1">
      <alignment vertical="center" wrapText="1"/>
    </xf>
    <xf numFmtId="0" fontId="76" fillId="19" borderId="2" xfId="23" applyFont="1" applyFill="1" applyBorder="1" applyAlignment="1">
      <alignment horizontal="center" wrapText="1"/>
    </xf>
    <xf numFmtId="0" fontId="76" fillId="19" borderId="23" xfId="23" applyFont="1" applyFill="1" applyBorder="1" applyAlignment="1">
      <alignment horizontal="center" vertical="center" wrapText="1"/>
    </xf>
    <xf numFmtId="0" fontId="76" fillId="19" borderId="15" xfId="23" applyFont="1" applyFill="1" applyBorder="1" applyAlignment="1">
      <alignment horizontal="center" vertical="center" wrapText="1"/>
    </xf>
    <xf numFmtId="0" fontId="76" fillId="0" borderId="24" xfId="23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0" xfId="0" applyFill="1" applyBorder="1"/>
    <xf numFmtId="0" fontId="76" fillId="0" borderId="78" xfId="23" applyFont="1" applyFill="1" applyBorder="1" applyAlignment="1">
      <alignment horizontal="center" vertical="center" wrapText="1"/>
    </xf>
    <xf numFmtId="0" fontId="76" fillId="0" borderId="4" xfId="23" applyFont="1" applyFill="1" applyBorder="1" applyAlignment="1">
      <alignment horizontal="center" vertical="center" wrapText="1"/>
    </xf>
    <xf numFmtId="3" fontId="23" fillId="14" borderId="23" xfId="18" applyNumberFormat="1" applyFont="1" applyFill="1" applyBorder="1" applyAlignment="1" applyProtection="1">
      <alignment horizontal="right"/>
    </xf>
    <xf numFmtId="0" fontId="75" fillId="11" borderId="182" xfId="23" applyFont="1" applyFill="1" applyBorder="1" applyAlignment="1">
      <alignment vertical="center" wrapText="1"/>
    </xf>
    <xf numFmtId="166" fontId="0" fillId="0" borderId="81" xfId="0" applyNumberFormat="1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/>
    </xf>
    <xf numFmtId="0" fontId="36" fillId="0" borderId="0" xfId="0" applyFont="1" applyBorder="1" applyAlignment="1" applyProtection="1">
      <alignment horizontal="center"/>
    </xf>
    <xf numFmtId="0" fontId="47" fillId="0" borderId="0" xfId="0" applyFont="1" applyFill="1" applyAlignment="1">
      <alignment horizontal="center" vertical="center"/>
    </xf>
    <xf numFmtId="14" fontId="47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4" fillId="19" borderId="51" xfId="5" applyNumberFormat="1" applyFont="1" applyFill="1" applyBorder="1" applyAlignment="1">
      <alignment horizontal="center" vertical="center"/>
    </xf>
    <xf numFmtId="0" fontId="4" fillId="19" borderId="17" xfId="5" applyNumberFormat="1" applyFont="1" applyFill="1" applyBorder="1" applyAlignment="1">
      <alignment horizontal="center" vertical="center"/>
    </xf>
    <xf numFmtId="0" fontId="67" fillId="19" borderId="27" xfId="5" applyNumberFormat="1" applyFont="1" applyFill="1" applyBorder="1" applyAlignment="1">
      <alignment horizontal="center" vertical="center"/>
    </xf>
    <xf numFmtId="0" fontId="4" fillId="0" borderId="29" xfId="5" applyNumberFormat="1" applyFont="1" applyFill="1" applyBorder="1" applyAlignment="1">
      <alignment horizontal="center" vertical="center"/>
    </xf>
    <xf numFmtId="0" fontId="4" fillId="0" borderId="29" xfId="5" applyNumberFormat="1" applyFont="1" applyFill="1" applyBorder="1" applyAlignment="1">
      <alignment horizontal="center" vertical="center" wrapText="1"/>
    </xf>
    <xf numFmtId="0" fontId="67" fillId="0" borderId="28" xfId="5" applyFont="1" applyFill="1" applyBorder="1" applyAlignment="1">
      <alignment horizontal="center" vertical="center" wrapText="1"/>
    </xf>
    <xf numFmtId="0" fontId="67" fillId="0" borderId="0" xfId="5" applyNumberFormat="1" applyFont="1" applyFill="1" applyBorder="1" applyAlignment="1">
      <alignment horizontal="center" vertical="center"/>
    </xf>
    <xf numFmtId="0" fontId="4" fillId="19" borderId="48" xfId="5" applyNumberFormat="1" applyFont="1" applyFill="1" applyBorder="1" applyAlignment="1">
      <alignment horizontal="center" vertical="center"/>
    </xf>
    <xf numFmtId="0" fontId="4" fillId="19" borderId="27" xfId="5" applyNumberFormat="1" applyFont="1" applyFill="1" applyBorder="1" applyAlignment="1">
      <alignment horizontal="center" vertical="center"/>
    </xf>
    <xf numFmtId="0" fontId="5" fillId="0" borderId="21" xfId="5" applyFont="1" applyFill="1" applyBorder="1" applyAlignment="1">
      <alignment horizontal="center" vertical="center"/>
    </xf>
    <xf numFmtId="0" fontId="0" fillId="0" borderId="30" xfId="0" applyBorder="1"/>
    <xf numFmtId="0" fontId="0" fillId="0" borderId="30" xfId="0" applyFill="1" applyBorder="1"/>
    <xf numFmtId="0" fontId="4" fillId="19" borderId="18" xfId="5" applyNumberFormat="1" applyFont="1" applyFill="1" applyBorder="1" applyAlignment="1">
      <alignment horizontal="center" vertical="center"/>
    </xf>
    <xf numFmtId="3" fontId="6" fillId="15" borderId="153" xfId="5" applyNumberFormat="1" applyFont="1" applyFill="1" applyBorder="1" applyAlignment="1">
      <alignment horizontal="right" vertical="center"/>
    </xf>
    <xf numFmtId="3" fontId="6" fillId="18" borderId="150" xfId="5" applyNumberFormat="1" applyFont="1" applyFill="1" applyBorder="1" applyAlignment="1">
      <alignment horizontal="right" vertical="center"/>
    </xf>
    <xf numFmtId="4" fontId="5" fillId="0" borderId="27" xfId="5" applyNumberFormat="1" applyFont="1" applyFill="1" applyBorder="1" applyAlignment="1">
      <alignment vertical="center"/>
    </xf>
    <xf numFmtId="0" fontId="4" fillId="19" borderId="17" xfId="5" applyFont="1" applyFill="1" applyBorder="1" applyAlignment="1">
      <alignment horizontal="center" vertical="center"/>
    </xf>
    <xf numFmtId="0" fontId="4" fillId="19" borderId="16" xfId="5" applyFont="1" applyFill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14" fontId="9" fillId="14" borderId="105" xfId="6" applyNumberFormat="1" applyFont="1" applyFill="1" applyBorder="1"/>
    <xf numFmtId="0" fontId="4" fillId="19" borderId="54" xfId="5" applyFont="1" applyFill="1" applyBorder="1" applyAlignment="1">
      <alignment horizontal="center" vertical="center"/>
    </xf>
    <xf numFmtId="4" fontId="5" fillId="0" borderId="30" xfId="5" applyNumberFormat="1" applyFont="1" applyFill="1" applyBorder="1" applyAlignment="1">
      <alignment horizontal="center" vertical="center"/>
    </xf>
    <xf numFmtId="0" fontId="4" fillId="19" borderId="48" xfId="5" applyFont="1" applyFill="1" applyBorder="1" applyAlignment="1">
      <alignment horizontal="center" vertical="center"/>
    </xf>
    <xf numFmtId="0" fontId="5" fillId="0" borderId="21" xfId="4" applyFont="1" applyFill="1" applyBorder="1" applyAlignment="1">
      <alignment horizontal="center" vertical="center"/>
    </xf>
    <xf numFmtId="0" fontId="9" fillId="0" borderId="163" xfId="4" applyFont="1" applyFill="1" applyBorder="1" applyAlignment="1">
      <alignment horizontal="center" vertical="center"/>
    </xf>
    <xf numFmtId="0" fontId="9" fillId="0" borderId="21" xfId="4" applyFont="1" applyFill="1" applyBorder="1" applyAlignment="1">
      <alignment horizontal="center" vertical="center"/>
    </xf>
    <xf numFmtId="0" fontId="9" fillId="0" borderId="183" xfId="4" applyFont="1" applyFill="1" applyBorder="1" applyAlignment="1">
      <alignment horizontal="center" vertical="center"/>
    </xf>
    <xf numFmtId="0" fontId="9" fillId="0" borderId="127" xfId="4" applyFont="1" applyFill="1" applyBorder="1" applyAlignment="1">
      <alignment horizontal="center" vertical="center"/>
    </xf>
    <xf numFmtId="0" fontId="9" fillId="0" borderId="184" xfId="4" applyFont="1" applyFill="1" applyBorder="1" applyAlignment="1">
      <alignment horizontal="center" vertical="center"/>
    </xf>
    <xf numFmtId="0" fontId="9" fillId="0" borderId="164" xfId="4" applyFont="1" applyFill="1" applyBorder="1" applyAlignment="1">
      <alignment horizontal="center" vertical="center"/>
    </xf>
    <xf numFmtId="4" fontId="6" fillId="0" borderId="0" xfId="5" applyNumberFormat="1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center" vertical="center"/>
    </xf>
    <xf numFmtId="0" fontId="5" fillId="0" borderId="22" xfId="5" applyFont="1" applyBorder="1" applyAlignment="1">
      <alignment vertical="center"/>
    </xf>
    <xf numFmtId="0" fontId="8" fillId="0" borderId="185" xfId="5" applyFont="1" applyFill="1" applyBorder="1" applyAlignment="1">
      <alignment vertical="center"/>
    </xf>
    <xf numFmtId="0" fontId="6" fillId="0" borderId="47" xfId="17" applyFont="1" applyBorder="1" applyAlignment="1" applyProtection="1">
      <alignment horizontal="left"/>
    </xf>
    <xf numFmtId="0" fontId="6" fillId="0" borderId="0" xfId="17" applyFont="1" applyBorder="1" applyAlignment="1" applyProtection="1">
      <alignment horizontal="left"/>
    </xf>
    <xf numFmtId="0" fontId="5" fillId="0" borderId="21" xfId="11" applyFont="1" applyBorder="1"/>
    <xf numFmtId="0" fontId="6" fillId="0" borderId="0" xfId="7" applyFont="1" applyBorder="1" applyAlignment="1" applyProtection="1">
      <alignment horizontal="center"/>
    </xf>
    <xf numFmtId="166" fontId="23" fillId="15" borderId="22" xfId="11" applyNumberFormat="1" applyFont="1" applyFill="1" applyBorder="1" applyAlignment="1">
      <alignment horizontal="right"/>
    </xf>
    <xf numFmtId="166" fontId="5" fillId="0" borderId="34" xfId="0" applyNumberFormat="1" applyFont="1" applyBorder="1" applyAlignment="1" applyProtection="1">
      <alignment horizontal="center" vertical="center"/>
    </xf>
    <xf numFmtId="0" fontId="9" fillId="11" borderId="0" xfId="21" applyFont="1" applyFill="1"/>
    <xf numFmtId="0" fontId="9" fillId="11" borderId="48" xfId="21" applyFont="1" applyFill="1" applyBorder="1"/>
    <xf numFmtId="0" fontId="8" fillId="4" borderId="186" xfId="11" applyFont="1" applyFill="1" applyBorder="1" applyAlignment="1">
      <alignment horizontal="center"/>
    </xf>
    <xf numFmtId="0" fontId="9" fillId="0" borderId="5" xfId="21" applyFont="1" applyBorder="1"/>
    <xf numFmtId="0" fontId="9" fillId="0" borderId="30" xfId="21" applyFont="1" applyBorder="1"/>
    <xf numFmtId="2" fontId="9" fillId="0" borderId="23" xfId="21" applyNumberFormat="1" applyFont="1" applyBorder="1"/>
    <xf numFmtId="2" fontId="9" fillId="0" borderId="10" xfId="21" applyNumberFormat="1" applyFont="1" applyBorder="1"/>
    <xf numFmtId="0" fontId="9" fillId="0" borderId="0" xfId="21" applyFont="1"/>
    <xf numFmtId="174" fontId="5" fillId="0" borderId="74" xfId="1" applyNumberFormat="1" applyFont="1" applyFill="1" applyBorder="1" applyAlignment="1">
      <alignment horizontal="right" vertical="center"/>
    </xf>
    <xf numFmtId="174" fontId="5" fillId="15" borderId="74" xfId="1" applyNumberFormat="1" applyFont="1" applyFill="1" applyBorder="1" applyAlignment="1">
      <alignment horizontal="right"/>
    </xf>
    <xf numFmtId="174" fontId="5" fillId="15" borderId="56" xfId="1" applyNumberFormat="1" applyFont="1" applyFill="1" applyBorder="1" applyAlignment="1">
      <alignment horizontal="right"/>
    </xf>
    <xf numFmtId="174" fontId="5" fillId="0" borderId="2" xfId="1" applyNumberFormat="1" applyFont="1" applyFill="1" applyBorder="1" applyAlignment="1">
      <alignment horizontal="right" vertical="center"/>
    </xf>
    <xf numFmtId="174" fontId="5" fillId="0" borderId="146" xfId="1" applyNumberFormat="1" applyFont="1" applyFill="1" applyBorder="1" applyAlignment="1">
      <alignment horizontal="right" vertical="center"/>
    </xf>
    <xf numFmtId="174" fontId="5" fillId="15" borderId="146" xfId="1" applyNumberFormat="1" applyFont="1" applyFill="1" applyBorder="1" applyAlignment="1">
      <alignment horizontal="right" vertical="center"/>
    </xf>
    <xf numFmtId="174" fontId="5" fillId="0" borderId="175" xfId="1" applyNumberFormat="1" applyFont="1" applyFill="1" applyBorder="1" applyAlignment="1">
      <alignment horizontal="right" vertical="center"/>
    </xf>
    <xf numFmtId="174" fontId="5" fillId="0" borderId="187" xfId="1" applyNumberFormat="1" applyFont="1" applyFill="1" applyBorder="1" applyAlignment="1">
      <alignment horizontal="right" vertical="center"/>
    </xf>
    <xf numFmtId="174" fontId="5" fillId="0" borderId="0" xfId="1" applyNumberFormat="1" applyFont="1" applyFill="1" applyBorder="1" applyAlignment="1">
      <alignment horizontal="right" vertical="center"/>
    </xf>
    <xf numFmtId="174" fontId="5" fillId="0" borderId="82" xfId="1" applyNumberFormat="1" applyFont="1" applyFill="1" applyBorder="1" applyAlignment="1">
      <alignment horizontal="right" vertical="center"/>
    </xf>
    <xf numFmtId="174" fontId="5" fillId="0" borderId="188" xfId="1" applyNumberFormat="1" applyFont="1" applyFill="1" applyBorder="1" applyAlignment="1">
      <alignment horizontal="right" vertical="center"/>
    </xf>
    <xf numFmtId="174" fontId="5" fillId="0" borderId="189" xfId="1" applyNumberFormat="1" applyFont="1" applyFill="1" applyBorder="1" applyAlignment="1">
      <alignment horizontal="right" vertical="center"/>
    </xf>
    <xf numFmtId="174" fontId="5" fillId="15" borderId="2" xfId="1" applyNumberFormat="1" applyFont="1" applyFill="1" applyBorder="1" applyAlignment="1">
      <alignment horizontal="right" vertical="center"/>
    </xf>
    <xf numFmtId="174" fontId="5" fillId="15" borderId="15" xfId="1" applyNumberFormat="1" applyFont="1" applyFill="1" applyBorder="1" applyAlignment="1">
      <alignment horizontal="right" vertical="center"/>
    </xf>
    <xf numFmtId="174" fontId="5" fillId="0" borderId="24" xfId="1" applyNumberFormat="1" applyFont="1" applyFill="1" applyBorder="1" applyAlignment="1">
      <alignment horizontal="right" vertical="center"/>
    </xf>
    <xf numFmtId="174" fontId="5" fillId="0" borderId="183" xfId="1" applyNumberFormat="1" applyFont="1" applyBorder="1"/>
    <xf numFmtId="174" fontId="5" fillId="0" borderId="97" xfId="1" applyNumberFormat="1" applyFont="1" applyBorder="1"/>
    <xf numFmtId="174" fontId="5" fillId="0" borderId="15" xfId="1" applyNumberFormat="1" applyFont="1" applyBorder="1"/>
    <xf numFmtId="174" fontId="5" fillId="0" borderId="30" xfId="1" applyNumberFormat="1" applyFont="1" applyBorder="1"/>
    <xf numFmtId="174" fontId="5" fillId="0" borderId="23" xfId="1" applyNumberFormat="1" applyFont="1" applyBorder="1"/>
    <xf numFmtId="174" fontId="5" fillId="0" borderId="10" xfId="1" applyNumberFormat="1" applyFont="1" applyBorder="1"/>
    <xf numFmtId="174" fontId="5" fillId="0" borderId="26" xfId="1" applyNumberFormat="1" applyFont="1" applyBorder="1"/>
    <xf numFmtId="174" fontId="5" fillId="0" borderId="146" xfId="1" applyNumberFormat="1" applyFont="1" applyBorder="1"/>
    <xf numFmtId="174" fontId="5" fillId="15" borderId="146" xfId="1" applyNumberFormat="1" applyFont="1" applyFill="1" applyBorder="1"/>
    <xf numFmtId="174" fontId="5" fillId="15" borderId="2" xfId="1" applyNumberFormat="1" applyFont="1" applyFill="1" applyBorder="1"/>
    <xf numFmtId="3" fontId="6" fillId="18" borderId="15" xfId="5" applyNumberFormat="1" applyFont="1" applyFill="1" applyBorder="1" applyAlignment="1">
      <alignment horizontal="right" vertical="center"/>
    </xf>
    <xf numFmtId="3" fontId="6" fillId="18" borderId="12" xfId="5" applyNumberFormat="1" applyFont="1" applyFill="1" applyBorder="1" applyAlignment="1">
      <alignment horizontal="right" vertical="center"/>
    </xf>
    <xf numFmtId="3" fontId="5" fillId="15" borderId="2" xfId="5" applyNumberFormat="1" applyFont="1" applyFill="1" applyBorder="1" applyAlignment="1">
      <alignment horizontal="right" vertical="center"/>
    </xf>
    <xf numFmtId="3" fontId="5" fillId="15" borderId="13" xfId="5" applyNumberFormat="1" applyFont="1" applyFill="1" applyBorder="1" applyAlignment="1">
      <alignment horizontal="right" vertical="center"/>
    </xf>
    <xf numFmtId="3" fontId="5" fillId="15" borderId="168" xfId="5" applyNumberFormat="1" applyFont="1" applyFill="1" applyBorder="1" applyAlignment="1">
      <alignment horizontal="right" vertical="center"/>
    </xf>
    <xf numFmtId="3" fontId="5" fillId="15" borderId="190" xfId="5" applyNumberFormat="1" applyFont="1" applyFill="1" applyBorder="1" applyAlignment="1">
      <alignment horizontal="right" vertical="center"/>
    </xf>
    <xf numFmtId="3" fontId="5" fillId="0" borderId="2" xfId="5" applyNumberFormat="1" applyFont="1" applyFill="1" applyBorder="1" applyAlignment="1">
      <alignment horizontal="right" vertical="center"/>
    </xf>
    <xf numFmtId="3" fontId="5" fillId="0" borderId="13" xfId="5" applyNumberFormat="1" applyFont="1" applyFill="1" applyBorder="1" applyAlignment="1">
      <alignment horizontal="right" vertical="center"/>
    </xf>
    <xf numFmtId="3" fontId="5" fillId="15" borderId="169" xfId="5" applyNumberFormat="1" applyFont="1" applyFill="1" applyBorder="1" applyAlignment="1">
      <alignment horizontal="right" vertical="center"/>
    </xf>
    <xf numFmtId="3" fontId="5" fillId="15" borderId="191" xfId="5" applyNumberFormat="1" applyFont="1" applyFill="1" applyBorder="1" applyAlignment="1">
      <alignment horizontal="right" vertical="center"/>
    </xf>
    <xf numFmtId="3" fontId="5" fillId="15" borderId="170" xfId="5" applyNumberFormat="1" applyFont="1" applyFill="1" applyBorder="1" applyAlignment="1">
      <alignment horizontal="right" vertical="center"/>
    </xf>
    <xf numFmtId="3" fontId="5" fillId="15" borderId="122" xfId="5" applyNumberFormat="1" applyFont="1" applyFill="1" applyBorder="1" applyAlignment="1">
      <alignment horizontal="right" vertical="center"/>
    </xf>
    <xf numFmtId="3" fontId="5" fillId="15" borderId="148" xfId="5" applyNumberFormat="1" applyFont="1" applyFill="1" applyBorder="1" applyAlignment="1">
      <alignment horizontal="right" vertical="center"/>
    </xf>
    <xf numFmtId="3" fontId="5" fillId="15" borderId="192" xfId="5" applyNumberFormat="1" applyFont="1" applyFill="1" applyBorder="1" applyAlignment="1">
      <alignment horizontal="right" vertical="center"/>
    </xf>
    <xf numFmtId="3" fontId="5" fillId="15" borderId="80" xfId="5" applyNumberFormat="1" applyFont="1" applyFill="1" applyBorder="1" applyAlignment="1">
      <alignment horizontal="right" vertical="center"/>
    </xf>
    <xf numFmtId="3" fontId="5" fillId="15" borderId="193" xfId="5" applyNumberFormat="1" applyFont="1" applyFill="1" applyBorder="1" applyAlignment="1">
      <alignment horizontal="right" vertical="center"/>
    </xf>
    <xf numFmtId="3" fontId="5" fillId="15" borderId="146" xfId="5" applyNumberFormat="1" applyFont="1" applyFill="1" applyBorder="1" applyAlignment="1">
      <alignment horizontal="right" vertical="center"/>
    </xf>
    <xf numFmtId="3" fontId="5" fillId="15" borderId="194" xfId="5" applyNumberFormat="1" applyFont="1" applyFill="1" applyBorder="1" applyAlignment="1">
      <alignment horizontal="right" vertical="center"/>
    </xf>
    <xf numFmtId="3" fontId="6" fillId="18" borderId="23" xfId="5" applyNumberFormat="1" applyFont="1" applyFill="1" applyBorder="1" applyAlignment="1">
      <alignment horizontal="right" vertical="center"/>
    </xf>
    <xf numFmtId="3" fontId="6" fillId="18" borderId="10" xfId="5" applyNumberFormat="1" applyFont="1" applyFill="1" applyBorder="1" applyAlignment="1">
      <alignment horizontal="right" vertical="center"/>
    </xf>
    <xf numFmtId="3" fontId="5" fillId="15" borderId="74" xfId="5" applyNumberFormat="1" applyFont="1" applyFill="1" applyBorder="1" applyAlignment="1">
      <alignment horizontal="right" vertical="center"/>
    </xf>
    <xf numFmtId="3" fontId="5" fillId="15" borderId="56" xfId="5" applyNumberFormat="1" applyFont="1" applyFill="1" applyBorder="1" applyAlignment="1">
      <alignment horizontal="right" vertical="center"/>
    </xf>
    <xf numFmtId="3" fontId="5" fillId="15" borderId="175" xfId="5" applyNumberFormat="1" applyFont="1" applyFill="1" applyBorder="1" applyAlignment="1">
      <alignment horizontal="right" vertical="center"/>
    </xf>
    <xf numFmtId="3" fontId="5" fillId="15" borderId="195" xfId="5" applyNumberFormat="1" applyFont="1" applyFill="1" applyBorder="1" applyAlignment="1">
      <alignment horizontal="right" vertical="center"/>
    </xf>
    <xf numFmtId="3" fontId="5" fillId="15" borderId="82" xfId="5" applyNumberFormat="1" applyFont="1" applyFill="1" applyBorder="1" applyAlignment="1">
      <alignment horizontal="right" vertical="center"/>
    </xf>
    <xf numFmtId="3" fontId="5" fillId="15" borderId="153" xfId="5" applyNumberFormat="1" applyFont="1" applyFill="1" applyBorder="1" applyAlignment="1">
      <alignment horizontal="right" vertical="center"/>
    </xf>
    <xf numFmtId="3" fontId="6" fillId="15" borderId="23" xfId="5" applyNumberFormat="1" applyFont="1" applyFill="1" applyBorder="1" applyAlignment="1">
      <alignment horizontal="right" vertical="center"/>
    </xf>
    <xf numFmtId="3" fontId="6" fillId="15" borderId="10" xfId="5" applyNumberFormat="1" applyFont="1" applyFill="1" applyBorder="1" applyAlignment="1">
      <alignment horizontal="right" vertical="center"/>
    </xf>
    <xf numFmtId="3" fontId="5" fillId="15" borderId="180" xfId="5" applyNumberFormat="1" applyFont="1" applyFill="1" applyBorder="1" applyAlignment="1">
      <alignment horizontal="right" vertical="center"/>
    </xf>
    <xf numFmtId="3" fontId="5" fillId="15" borderId="150" xfId="5" applyNumberFormat="1" applyFont="1" applyFill="1" applyBorder="1" applyAlignment="1">
      <alignment horizontal="right" vertical="center"/>
    </xf>
    <xf numFmtId="3" fontId="5" fillId="0" borderId="30" xfId="5" applyNumberFormat="1" applyFont="1" applyFill="1" applyBorder="1" applyAlignment="1">
      <alignment vertical="center"/>
    </xf>
    <xf numFmtId="3" fontId="5" fillId="0" borderId="146" xfId="5" applyNumberFormat="1" applyFont="1" applyFill="1" applyBorder="1" applyAlignment="1">
      <alignment horizontal="right" vertical="center"/>
    </xf>
    <xf numFmtId="3" fontId="5" fillId="0" borderId="0" xfId="5" applyNumberFormat="1" applyFont="1" applyFill="1" applyBorder="1" applyAlignment="1">
      <alignment horizontal="right" vertical="center"/>
    </xf>
    <xf numFmtId="3" fontId="5" fillId="0" borderId="30" xfId="5" applyNumberFormat="1" applyFont="1" applyFill="1" applyBorder="1" applyAlignment="1">
      <alignment horizontal="right" vertical="center"/>
    </xf>
    <xf numFmtId="3" fontId="5" fillId="0" borderId="78" xfId="5" applyNumberFormat="1" applyFont="1" applyFill="1" applyBorder="1" applyAlignment="1">
      <alignment horizontal="right" vertical="center"/>
    </xf>
    <xf numFmtId="3" fontId="5" fillId="0" borderId="9" xfId="5" applyNumberFormat="1" applyFont="1" applyFill="1" applyBorder="1" applyAlignment="1">
      <alignment horizontal="right" vertical="center"/>
    </xf>
    <xf numFmtId="3" fontId="5" fillId="0" borderId="188" xfId="5" applyNumberFormat="1" applyFont="1" applyFill="1" applyBorder="1" applyAlignment="1">
      <alignment horizontal="right" vertical="center"/>
    </xf>
    <xf numFmtId="3" fontId="5" fillId="0" borderId="196" xfId="5" applyNumberFormat="1" applyFont="1" applyFill="1" applyBorder="1" applyAlignment="1">
      <alignment horizontal="right" vertical="center"/>
    </xf>
    <xf numFmtId="3" fontId="5" fillId="0" borderId="194" xfId="5" applyNumberFormat="1" applyFont="1" applyFill="1" applyBorder="1" applyAlignment="1">
      <alignment horizontal="right" vertical="center"/>
    </xf>
    <xf numFmtId="3" fontId="6" fillId="0" borderId="0" xfId="5" applyNumberFormat="1" applyFont="1" applyFill="1" applyBorder="1" applyAlignment="1">
      <alignment horizontal="right" vertical="center"/>
    </xf>
    <xf numFmtId="3" fontId="6" fillId="0" borderId="30" xfId="5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"/>
    </xf>
    <xf numFmtId="1" fontId="5" fillId="0" borderId="32" xfId="8" applyNumberFormat="1" applyFont="1" applyBorder="1" applyProtection="1"/>
    <xf numFmtId="0" fontId="5" fillId="0" borderId="33" xfId="7" applyFont="1" applyBorder="1" applyAlignment="1" applyProtection="1">
      <alignment horizontal="right"/>
    </xf>
    <xf numFmtId="3" fontId="74" fillId="15" borderId="23" xfId="23" applyNumberFormat="1" applyFont="1" applyFill="1" applyBorder="1"/>
    <xf numFmtId="49" fontId="0" fillId="0" borderId="27" xfId="0" applyNumberFormat="1" applyFill="1" applyBorder="1" applyAlignment="1">
      <alignment horizontal="center" vertical="center"/>
    </xf>
    <xf numFmtId="14" fontId="47" fillId="0" borderId="27" xfId="0" applyNumberFormat="1" applyFont="1" applyFill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5" fillId="0" borderId="0" xfId="6" applyFont="1" applyFill="1" applyAlignment="1" applyProtection="1"/>
    <xf numFmtId="0" fontId="5" fillId="0" borderId="0" xfId="6" applyFont="1" applyFill="1" applyBorder="1" applyAlignment="1" applyProtection="1"/>
    <xf numFmtId="164" fontId="6" fillId="0" borderId="0" xfId="7" applyNumberFormat="1" applyFont="1" applyAlignment="1">
      <alignment horizontal="right"/>
    </xf>
    <xf numFmtId="0" fontId="4" fillId="0" borderId="197" xfId="0" applyFont="1" applyBorder="1" applyAlignment="1"/>
    <xf numFmtId="0" fontId="4" fillId="0" borderId="198" xfId="0" applyFont="1" applyBorder="1" applyAlignment="1"/>
    <xf numFmtId="0" fontId="6" fillId="0" borderId="0" xfId="0" applyFont="1" applyBorder="1" applyAlignment="1" applyProtection="1">
      <alignment horizontal="left"/>
    </xf>
    <xf numFmtId="164" fontId="6" fillId="0" borderId="0" xfId="7" applyNumberFormat="1" applyFont="1" applyBorder="1" applyAlignment="1">
      <alignment horizontal="right"/>
    </xf>
    <xf numFmtId="0" fontId="23" fillId="0" borderId="30" xfId="7" applyFont="1" applyBorder="1"/>
    <xf numFmtId="0" fontId="23" fillId="0" borderId="0" xfId="7" applyFont="1" applyBorder="1"/>
    <xf numFmtId="3" fontId="5" fillId="0" borderId="0" xfId="0" applyNumberFormat="1" applyFont="1" applyFill="1" applyBorder="1" applyAlignment="1" applyProtection="1">
      <alignment horizontal="right"/>
    </xf>
    <xf numFmtId="3" fontId="5" fillId="15" borderId="81" xfId="0" applyNumberFormat="1" applyFont="1" applyFill="1" applyBorder="1" applyAlignment="1" applyProtection="1">
      <alignment horizontal="right"/>
    </xf>
    <xf numFmtId="0" fontId="10" fillId="0" borderId="94" xfId="0" applyFont="1" applyBorder="1" applyAlignment="1" applyProtection="1">
      <alignment vertical="center"/>
    </xf>
    <xf numFmtId="0" fontId="0" fillId="0" borderId="0" xfId="16" applyFont="1" applyProtection="1"/>
    <xf numFmtId="3" fontId="23" fillId="10" borderId="34" xfId="7" applyNumberFormat="1" applyFont="1" applyFill="1" applyBorder="1" applyAlignment="1" applyProtection="1">
      <alignment horizontal="right"/>
      <protection locked="0"/>
    </xf>
    <xf numFmtId="3" fontId="6" fillId="14" borderId="33" xfId="6" applyNumberFormat="1" applyFont="1" applyFill="1" applyBorder="1" applyAlignment="1" applyProtection="1">
      <alignment horizontal="right"/>
    </xf>
    <xf numFmtId="3" fontId="0" fillId="15" borderId="97" xfId="0" applyNumberFormat="1" applyFont="1" applyFill="1" applyBorder="1" applyAlignment="1" applyProtection="1">
      <alignment horizontal="right"/>
      <protection locked="0"/>
    </xf>
    <xf numFmtId="3" fontId="0" fillId="15" borderId="96" xfId="0" applyNumberFormat="1" applyFont="1" applyFill="1" applyBorder="1" applyAlignment="1" applyProtection="1">
      <alignment horizontal="right"/>
      <protection locked="0"/>
    </xf>
    <xf numFmtId="3" fontId="5" fillId="20" borderId="94" xfId="0" applyNumberFormat="1" applyFont="1" applyFill="1" applyBorder="1" applyAlignment="1" applyProtection="1">
      <alignment horizontal="right"/>
    </xf>
    <xf numFmtId="3" fontId="5" fillId="20" borderId="81" xfId="0" applyNumberFormat="1" applyFont="1" applyFill="1" applyBorder="1" applyAlignment="1" applyProtection="1">
      <alignment horizontal="right"/>
    </xf>
    <xf numFmtId="0" fontId="5" fillId="0" borderId="0" xfId="7" applyFont="1" applyFill="1" applyBorder="1" applyAlignment="1" applyProtection="1">
      <alignment horizontal="center"/>
    </xf>
    <xf numFmtId="0" fontId="5" fillId="0" borderId="0" xfId="9" applyFont="1" applyFill="1"/>
    <xf numFmtId="0" fontId="0" fillId="0" borderId="0" xfId="6" applyFont="1" applyFill="1" applyAlignment="1" applyProtection="1"/>
    <xf numFmtId="0" fontId="5" fillId="0" borderId="63" xfId="6" applyFont="1" applyFill="1" applyBorder="1" applyProtection="1"/>
    <xf numFmtId="1" fontId="9" fillId="10" borderId="199" xfId="6" applyNumberFormat="1" applyFont="1" applyFill="1" applyBorder="1" applyAlignment="1">
      <alignment horizontal="center" vertical="center"/>
    </xf>
    <xf numFmtId="3" fontId="23" fillId="15" borderId="23" xfId="18" applyNumberFormat="1" applyFont="1" applyFill="1" applyBorder="1" applyAlignment="1" applyProtection="1">
      <alignment horizontal="right"/>
    </xf>
    <xf numFmtId="166" fontId="5" fillId="0" borderId="33" xfId="0" applyNumberFormat="1" applyFont="1" applyFill="1" applyBorder="1" applyAlignment="1" applyProtection="1">
      <alignment horizontal="right"/>
    </xf>
    <xf numFmtId="0" fontId="5" fillId="0" borderId="33" xfId="0" applyFont="1" applyFill="1" applyBorder="1" applyProtection="1"/>
    <xf numFmtId="3" fontId="23" fillId="0" borderId="112" xfId="0" applyNumberFormat="1" applyFont="1" applyFill="1" applyBorder="1" applyAlignment="1" applyProtection="1">
      <alignment horizontal="right"/>
      <protection locked="0"/>
    </xf>
    <xf numFmtId="0" fontId="5" fillId="0" borderId="0" xfId="6" applyFont="1" applyFill="1" applyBorder="1" applyProtection="1"/>
    <xf numFmtId="0" fontId="5" fillId="0" borderId="0" xfId="17" applyFont="1" applyAlignment="1" applyProtection="1"/>
    <xf numFmtId="49" fontId="9" fillId="15" borderId="6" xfId="6" applyNumberFormat="1" applyFont="1" applyFill="1" applyBorder="1" applyAlignment="1">
      <alignment horizontal="left"/>
    </xf>
    <xf numFmtId="0" fontId="5" fillId="0" borderId="49" xfId="17" applyFont="1" applyBorder="1" applyAlignment="1" applyProtection="1"/>
    <xf numFmtId="0" fontId="5" fillId="0" borderId="7" xfId="17" applyFont="1" applyBorder="1" applyAlignment="1" applyProtection="1"/>
    <xf numFmtId="0" fontId="5" fillId="0" borderId="200" xfId="17" applyFont="1" applyBorder="1" applyAlignment="1" applyProtection="1"/>
    <xf numFmtId="1" fontId="8" fillId="15" borderId="29" xfId="6" applyNumberFormat="1" applyFont="1" applyFill="1" applyBorder="1" applyAlignment="1">
      <alignment horizontal="right"/>
    </xf>
    <xf numFmtId="167" fontId="8" fillId="15" borderId="29" xfId="6" applyNumberFormat="1" applyFont="1" applyFill="1" applyBorder="1" applyAlignment="1">
      <alignment horizontal="center"/>
    </xf>
    <xf numFmtId="49" fontId="9" fillId="15" borderId="29" xfId="6" applyNumberFormat="1" applyFont="1" applyFill="1" applyBorder="1" applyAlignment="1">
      <alignment horizontal="left"/>
    </xf>
    <xf numFmtId="49" fontId="9" fillId="0" borderId="200" xfId="6" applyNumberFormat="1" applyFont="1" applyFill="1" applyBorder="1" applyAlignment="1">
      <alignment horizontal="left"/>
    </xf>
    <xf numFmtId="3" fontId="9" fillId="15" borderId="28" xfId="6" applyNumberFormat="1" applyFont="1" applyFill="1" applyBorder="1" applyAlignment="1">
      <alignment horizontal="right"/>
    </xf>
    <xf numFmtId="0" fontId="5" fillId="0" borderId="29" xfId="17" applyFont="1" applyBorder="1" applyAlignment="1" applyProtection="1"/>
    <xf numFmtId="0" fontId="5" fillId="0" borderId="6" xfId="17" applyFont="1" applyBorder="1" applyAlignment="1" applyProtection="1"/>
    <xf numFmtId="3" fontId="9" fillId="0" borderId="28" xfId="6" applyNumberFormat="1" applyFont="1" applyFill="1" applyBorder="1" applyAlignment="1">
      <alignment horizontal="right"/>
    </xf>
    <xf numFmtId="0" fontId="23" fillId="0" borderId="0" xfId="16" applyFont="1" applyAlignment="1" applyProtection="1">
      <alignment horizontal="left"/>
    </xf>
    <xf numFmtId="0" fontId="0" fillId="0" borderId="0" xfId="16" applyFont="1" applyAlignment="1" applyProtection="1">
      <alignment horizontal="left"/>
    </xf>
    <xf numFmtId="0" fontId="23" fillId="0" borderId="0" xfId="7" applyFont="1" applyBorder="1" applyProtection="1"/>
    <xf numFmtId="0" fontId="31" fillId="0" borderId="0" xfId="7" applyFont="1" applyBorder="1" applyAlignment="1" applyProtection="1"/>
    <xf numFmtId="0" fontId="31" fillId="0" borderId="201" xfId="7" applyFont="1" applyBorder="1" applyProtection="1"/>
    <xf numFmtId="3" fontId="5" fillId="0" borderId="80" xfId="5" applyNumberFormat="1" applyFont="1" applyFill="1" applyBorder="1" applyAlignment="1">
      <alignment horizontal="right" vertical="center"/>
    </xf>
    <xf numFmtId="3" fontId="5" fillId="0" borderId="193" xfId="5" applyNumberFormat="1" applyFont="1" applyFill="1" applyBorder="1" applyAlignment="1">
      <alignment vertical="center"/>
    </xf>
    <xf numFmtId="0" fontId="23" fillId="0" borderId="0" xfId="16" applyFont="1" applyBorder="1" applyAlignment="1" applyProtection="1">
      <alignment horizontal="left"/>
    </xf>
    <xf numFmtId="3" fontId="23" fillId="0" borderId="34" xfId="16" applyNumberFormat="1" applyFont="1" applyFill="1" applyBorder="1" applyAlignment="1" applyProtection="1">
      <alignment horizontal="right"/>
      <protection locked="0"/>
    </xf>
    <xf numFmtId="0" fontId="23" fillId="0" borderId="34" xfId="16" applyFont="1" applyFill="1" applyBorder="1" applyProtection="1"/>
    <xf numFmtId="2" fontId="0" fillId="0" borderId="0" xfId="0" applyNumberFormat="1"/>
    <xf numFmtId="2" fontId="23" fillId="15" borderId="202" xfId="16" applyNumberFormat="1" applyFont="1" applyFill="1" applyBorder="1" applyProtection="1"/>
    <xf numFmtId="2" fontId="23" fillId="15" borderId="34" xfId="16" applyNumberFormat="1" applyFont="1" applyFill="1" applyBorder="1" applyProtection="1"/>
    <xf numFmtId="0" fontId="0" fillId="0" borderId="0" xfId="0" quotePrefix="1"/>
    <xf numFmtId="169" fontId="37" fillId="10" borderId="105" xfId="0" applyNumberFormat="1" applyFont="1" applyFill="1" applyBorder="1" applyAlignment="1" applyProtection="1">
      <alignment horizontal="right"/>
      <protection locked="0"/>
    </xf>
    <xf numFmtId="169" fontId="23" fillId="10" borderId="105" xfId="0" applyNumberFormat="1" applyFont="1" applyFill="1" applyBorder="1" applyAlignment="1" applyProtection="1">
      <alignment horizontal="right"/>
      <protection locked="0"/>
    </xf>
    <xf numFmtId="169" fontId="23" fillId="0" borderId="0" xfId="0" applyNumberFormat="1" applyFont="1" applyBorder="1" applyAlignment="1" applyProtection="1">
      <alignment horizontal="right"/>
    </xf>
    <xf numFmtId="169" fontId="5" fillId="14" borderId="203" xfId="0" applyNumberFormat="1" applyFont="1" applyFill="1" applyBorder="1" applyAlignment="1" applyProtection="1">
      <alignment horizontal="right"/>
    </xf>
    <xf numFmtId="169" fontId="0" fillId="0" borderId="0" xfId="0" applyNumberFormat="1"/>
    <xf numFmtId="169" fontId="36" fillId="0" borderId="0" xfId="0" applyNumberFormat="1" applyFont="1" applyProtection="1"/>
    <xf numFmtId="169" fontId="17" fillId="10" borderId="106" xfId="0" applyNumberFormat="1" applyFont="1" applyFill="1" applyBorder="1" applyAlignment="1" applyProtection="1">
      <alignment horizontal="right"/>
      <protection locked="0"/>
    </xf>
    <xf numFmtId="0" fontId="20" fillId="0" borderId="0" xfId="7" applyFont="1" applyAlignment="1">
      <alignment horizontal="center"/>
    </xf>
    <xf numFmtId="0" fontId="20" fillId="0" borderId="30" xfId="7" applyFont="1" applyBorder="1" applyAlignment="1">
      <alignment horizontal="center"/>
    </xf>
    <xf numFmtId="3" fontId="5" fillId="15" borderId="3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Protection="1"/>
    <xf numFmtId="49" fontId="9" fillId="15" borderId="110" xfId="6" applyNumberFormat="1" applyFont="1" applyFill="1" applyBorder="1" applyAlignment="1">
      <alignment horizontal="center"/>
    </xf>
    <xf numFmtId="49" fontId="9" fillId="15" borderId="29" xfId="6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166" fontId="0" fillId="0" borderId="0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Border="1" applyAlignment="1" applyProtection="1">
      <protection locked="0"/>
    </xf>
    <xf numFmtId="3" fontId="5" fillId="0" borderId="0" xfId="0" applyNumberFormat="1" applyFont="1" applyFill="1" applyBorder="1" applyAlignment="1" applyProtection="1"/>
    <xf numFmtId="0" fontId="0" fillId="0" borderId="2" xfId="15" applyFont="1" applyBorder="1"/>
    <xf numFmtId="0" fontId="0" fillId="0" borderId="0" xfId="0" applyFont="1"/>
    <xf numFmtId="0" fontId="0" fillId="0" borderId="0" xfId="0" applyFont="1" applyFill="1"/>
    <xf numFmtId="14" fontId="9" fillId="0" borderId="105" xfId="6" applyNumberFormat="1" applyFont="1" applyFill="1" applyBorder="1"/>
    <xf numFmtId="0" fontId="26" fillId="0" borderId="19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0" xfId="0" applyFont="1" applyFill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9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vertical="center"/>
    </xf>
    <xf numFmtId="0" fontId="85" fillId="0" borderId="27" xfId="0" applyFont="1" applyBorder="1" applyAlignment="1">
      <alignment vertical="center"/>
    </xf>
    <xf numFmtId="0" fontId="85" fillId="0" borderId="7" xfId="0" applyFont="1" applyBorder="1" applyAlignment="1">
      <alignment vertical="center"/>
    </xf>
    <xf numFmtId="0" fontId="81" fillId="0" borderId="47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30" xfId="0" applyFont="1" applyBorder="1" applyAlignment="1">
      <alignment vertical="center"/>
    </xf>
    <xf numFmtId="0" fontId="85" fillId="0" borderId="0" xfId="0" applyFont="1" applyAlignment="1">
      <alignment vertical="center"/>
    </xf>
    <xf numFmtId="0" fontId="81" fillId="0" borderId="30" xfId="0" applyFont="1" applyBorder="1" applyAlignment="1">
      <alignment vertical="center"/>
    </xf>
    <xf numFmtId="175" fontId="81" fillId="15" borderId="22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175" fontId="81" fillId="0" borderId="0" xfId="0" applyNumberFormat="1" applyFont="1" applyBorder="1" applyAlignment="1">
      <alignment vertical="center"/>
    </xf>
    <xf numFmtId="0" fontId="81" fillId="0" borderId="51" xfId="0" applyFont="1" applyBorder="1" applyAlignment="1">
      <alignment vertical="center"/>
    </xf>
    <xf numFmtId="0" fontId="81" fillId="0" borderId="48" xfId="0" applyFont="1" applyBorder="1" applyAlignment="1">
      <alignment vertical="center"/>
    </xf>
    <xf numFmtId="0" fontId="81" fillId="0" borderId="54" xfId="0" applyFont="1" applyBorder="1" applyAlignment="1">
      <alignment vertical="center"/>
    </xf>
    <xf numFmtId="0" fontId="83" fillId="0" borderId="48" xfId="0" applyFont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81" fillId="0" borderId="0" xfId="0" applyFont="1" applyFill="1" applyBorder="1" applyAlignment="1">
      <alignment vertical="center" wrapText="1"/>
    </xf>
    <xf numFmtId="1" fontId="81" fillId="0" borderId="0" xfId="0" applyNumberFormat="1" applyFont="1" applyFill="1" applyBorder="1" applyAlignment="1">
      <alignment vertical="center"/>
    </xf>
    <xf numFmtId="0" fontId="81" fillId="0" borderId="23" xfId="0" applyFont="1" applyBorder="1" applyAlignment="1">
      <alignment vertical="center"/>
    </xf>
    <xf numFmtId="0" fontId="81" fillId="0" borderId="23" xfId="0" applyFont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166" fontId="6" fillId="0" borderId="81" xfId="0" applyNumberFormat="1" applyFont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Fill="1" applyAlignment="1" applyProtection="1">
      <alignment horizontal="center"/>
    </xf>
    <xf numFmtId="0" fontId="0" fillId="0" borderId="0" xfId="26" applyFont="1" applyBorder="1" applyAlignment="1" applyProtection="1">
      <alignment horizontal="center"/>
    </xf>
    <xf numFmtId="1" fontId="81" fillId="15" borderId="23" xfId="0" applyNumberFormat="1" applyFont="1" applyFill="1" applyBorder="1" applyAlignment="1">
      <alignment vertical="center"/>
    </xf>
    <xf numFmtId="172" fontId="74" fillId="15" borderId="23" xfId="23" applyNumberFormat="1" applyFont="1" applyFill="1" applyBorder="1"/>
    <xf numFmtId="0" fontId="0" fillId="0" borderId="0" xfId="0" applyFont="1" applyProtection="1"/>
    <xf numFmtId="0" fontId="5" fillId="0" borderId="0" xfId="0" applyFont="1" applyProtection="1"/>
    <xf numFmtId="0" fontId="6" fillId="0" borderId="0" xfId="0" applyFont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right"/>
    </xf>
    <xf numFmtId="0" fontId="10" fillId="0" borderId="94" xfId="26" applyFont="1" applyBorder="1" applyAlignment="1" applyProtection="1">
      <alignment horizontal="center" vertical="center"/>
    </xf>
    <xf numFmtId="0" fontId="0" fillId="0" borderId="0" xfId="0" applyFont="1" applyFill="1" applyProtection="1"/>
    <xf numFmtId="0" fontId="6" fillId="0" borderId="0" xfId="0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center"/>
    </xf>
    <xf numFmtId="0" fontId="4" fillId="0" borderId="0" xfId="0" applyFont="1"/>
    <xf numFmtId="0" fontId="81" fillId="0" borderId="49" xfId="0" applyFont="1" applyBorder="1" applyAlignment="1">
      <alignment horizontal="left" vertical="center"/>
    </xf>
    <xf numFmtId="0" fontId="81" fillId="0" borderId="27" xfId="0" applyFont="1" applyBorder="1" applyAlignment="1">
      <alignment horizontal="left" vertical="center"/>
    </xf>
    <xf numFmtId="0" fontId="86" fillId="0" borderId="225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1" fontId="81" fillId="15" borderId="23" xfId="0" applyNumberFormat="1" applyFont="1" applyFill="1" applyBorder="1" applyAlignment="1">
      <alignment horizontal="center" vertical="center"/>
    </xf>
    <xf numFmtId="0" fontId="81" fillId="0" borderId="221" xfId="0" applyFont="1" applyBorder="1" applyAlignment="1">
      <alignment horizontal="center" vertical="center"/>
    </xf>
    <xf numFmtId="0" fontId="81" fillId="0" borderId="171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49" fontId="5" fillId="10" borderId="1" xfId="0" applyNumberFormat="1" applyFont="1" applyFill="1" applyBorder="1" applyAlignment="1" applyProtection="1">
      <alignment horizontal="center"/>
      <protection locked="0"/>
    </xf>
    <xf numFmtId="49" fontId="5" fillId="10" borderId="78" xfId="0" applyNumberFormat="1" applyFont="1" applyFill="1" applyBorder="1" applyAlignment="1" applyProtection="1">
      <alignment horizontal="center"/>
      <protection locked="0"/>
    </xf>
    <xf numFmtId="49" fontId="5" fillId="10" borderId="77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21" xfId="0" applyFont="1" applyBorder="1" applyAlignment="1">
      <alignment horizontal="left"/>
    </xf>
    <xf numFmtId="49" fontId="5" fillId="10" borderId="91" xfId="0" applyNumberFormat="1" applyFont="1" applyFill="1" applyBorder="1" applyAlignment="1" applyProtection="1">
      <alignment horizontal="center"/>
      <protection locked="0"/>
    </xf>
    <xf numFmtId="49" fontId="5" fillId="10" borderId="105" xfId="0" applyNumberFormat="1" applyFont="1" applyFill="1" applyBorder="1" applyAlignment="1" applyProtection="1">
      <alignment horizontal="center"/>
      <protection locked="0"/>
    </xf>
    <xf numFmtId="49" fontId="5" fillId="10" borderId="164" xfId="0" applyNumberFormat="1" applyFont="1" applyFill="1" applyBorder="1" applyAlignment="1" applyProtection="1">
      <alignment horizontal="center"/>
      <protection locked="0"/>
    </xf>
    <xf numFmtId="0" fontId="59" fillId="10" borderId="1" xfId="0" applyNumberFormat="1" applyFont="1" applyFill="1" applyBorder="1" applyAlignment="1" applyProtection="1">
      <alignment horizontal="center"/>
      <protection locked="0"/>
    </xf>
    <xf numFmtId="0" fontId="59" fillId="10" borderId="77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22" fillId="10" borderId="1" xfId="0" applyNumberFormat="1" applyFont="1" applyFill="1" applyBorder="1" applyAlignment="1">
      <alignment horizontal="center"/>
    </xf>
    <xf numFmtId="0" fontId="22" fillId="10" borderId="77" xfId="0" applyNumberFormat="1" applyFont="1" applyFill="1" applyBorder="1" applyAlignment="1">
      <alignment horizontal="center"/>
    </xf>
    <xf numFmtId="49" fontId="5" fillId="10" borderId="205" xfId="0" applyNumberFormat="1" applyFont="1" applyFill="1" applyBorder="1" applyAlignment="1" applyProtection="1">
      <alignment horizontal="center"/>
      <protection locked="0"/>
    </xf>
    <xf numFmtId="49" fontId="5" fillId="10" borderId="189" xfId="0" applyNumberFormat="1" applyFont="1" applyFill="1" applyBorder="1" applyAlignment="1" applyProtection="1">
      <alignment horizontal="center"/>
      <protection locked="0"/>
    </xf>
    <xf numFmtId="49" fontId="5" fillId="10" borderId="18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27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49" fontId="5" fillId="14" borderId="105" xfId="0" applyNumberFormat="1" applyFont="1" applyFill="1" applyBorder="1" applyAlignment="1">
      <alignment horizontal="center"/>
    </xf>
    <xf numFmtId="0" fontId="7" fillId="12" borderId="94" xfId="25" applyFill="1" applyBorder="1" applyAlignment="1">
      <alignment horizontal="center"/>
    </xf>
    <xf numFmtId="0" fontId="7" fillId="12" borderId="204" xfId="25" applyFill="1" applyBorder="1" applyAlignment="1">
      <alignment horizontal="center"/>
    </xf>
    <xf numFmtId="0" fontId="7" fillId="12" borderId="95" xfId="25" applyFill="1" applyBorder="1" applyAlignment="1">
      <alignment horizontal="center"/>
    </xf>
    <xf numFmtId="0" fontId="10" fillId="0" borderId="94" xfId="26" applyFont="1" applyFill="1" applyBorder="1" applyAlignment="1">
      <alignment horizontal="center"/>
    </xf>
    <xf numFmtId="0" fontId="10" fillId="0" borderId="204" xfId="26" applyFont="1" applyFill="1" applyBorder="1" applyAlignment="1">
      <alignment horizontal="center"/>
    </xf>
    <xf numFmtId="0" fontId="10" fillId="0" borderId="95" xfId="26" applyFont="1" applyFill="1" applyBorder="1" applyAlignment="1">
      <alignment horizontal="center"/>
    </xf>
    <xf numFmtId="0" fontId="6" fillId="0" borderId="0" xfId="27" applyAlignment="1">
      <alignment horizontal="left"/>
    </xf>
    <xf numFmtId="0" fontId="6" fillId="0" borderId="21" xfId="27" applyBorder="1" applyAlignment="1">
      <alignment horizontal="left"/>
    </xf>
    <xf numFmtId="0" fontId="5" fillId="0" borderId="125" xfId="0" applyFont="1" applyBorder="1" applyAlignment="1" applyProtection="1">
      <alignment horizontal="center"/>
      <protection locked="0"/>
    </xf>
    <xf numFmtId="0" fontId="5" fillId="0" borderId="126" xfId="0" applyFont="1" applyBorder="1" applyAlignment="1" applyProtection="1">
      <alignment horizontal="center"/>
      <protection locked="0"/>
    </xf>
    <xf numFmtId="0" fontId="5" fillId="0" borderId="127" xfId="0" applyFont="1" applyBorder="1" applyAlignment="1" applyProtection="1">
      <alignment horizontal="center"/>
      <protection locked="0"/>
    </xf>
    <xf numFmtId="49" fontId="5" fillId="10" borderId="0" xfId="0" applyNumberFormat="1" applyFont="1" applyFill="1" applyAlignment="1" applyProtection="1">
      <alignment horizontal="center"/>
      <protection locked="0"/>
    </xf>
    <xf numFmtId="0" fontId="5" fillId="10" borderId="0" xfId="0" applyFont="1" applyFill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10" fillId="0" borderId="94" xfId="26" applyBorder="1" applyAlignment="1">
      <alignment horizontal="center"/>
    </xf>
    <xf numFmtId="0" fontId="10" fillId="0" borderId="204" xfId="26" applyBorder="1" applyAlignment="1">
      <alignment horizontal="center"/>
    </xf>
    <xf numFmtId="0" fontId="10" fillId="0" borderId="95" xfId="26" applyBorder="1" applyAlignment="1">
      <alignment horizontal="center"/>
    </xf>
    <xf numFmtId="0" fontId="81" fillId="15" borderId="23" xfId="0" applyFont="1" applyFill="1" applyBorder="1" applyAlignment="1">
      <alignment horizontal="center" vertical="center"/>
    </xf>
    <xf numFmtId="0" fontId="81" fillId="0" borderId="1" xfId="0" applyFont="1" applyBorder="1" applyAlignment="1">
      <alignment horizontal="center" vertical="center"/>
    </xf>
    <xf numFmtId="0" fontId="81" fillId="0" borderId="77" xfId="0" applyFont="1" applyBorder="1" applyAlignment="1">
      <alignment horizontal="center" vertical="center"/>
    </xf>
    <xf numFmtId="1" fontId="81" fillId="15" borderId="1" xfId="0" applyNumberFormat="1" applyFont="1" applyFill="1" applyBorder="1" applyAlignment="1">
      <alignment horizontal="center" vertical="center"/>
    </xf>
    <xf numFmtId="1" fontId="81" fillId="15" borderId="77" xfId="0" applyNumberFormat="1" applyFont="1" applyFill="1" applyBorder="1" applyAlignment="1">
      <alignment horizontal="center" vertical="center"/>
    </xf>
    <xf numFmtId="0" fontId="83" fillId="0" borderId="48" xfId="0" applyFont="1" applyBorder="1" applyAlignment="1">
      <alignment horizontal="center" vertical="center"/>
    </xf>
    <xf numFmtId="0" fontId="81" fillId="0" borderId="23" xfId="0" applyFont="1" applyBorder="1" applyAlignment="1">
      <alignment horizontal="center" vertical="center"/>
    </xf>
    <xf numFmtId="49" fontId="10" fillId="10" borderId="1" xfId="0" applyNumberFormat="1" applyFont="1" applyFill="1" applyBorder="1" applyAlignment="1" applyProtection="1">
      <alignment horizontal="center"/>
      <protection locked="0"/>
    </xf>
    <xf numFmtId="49" fontId="10" fillId="10" borderId="78" xfId="0" applyNumberFormat="1" applyFont="1" applyFill="1" applyBorder="1" applyAlignment="1" applyProtection="1">
      <alignment horizontal="center"/>
      <protection locked="0"/>
    </xf>
    <xf numFmtId="49" fontId="10" fillId="10" borderId="77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left" vertical="top"/>
    </xf>
    <xf numFmtId="0" fontId="0" fillId="0" borderId="0" xfId="6" applyFont="1" applyBorder="1" applyAlignment="1" applyProtection="1">
      <alignment horizontal="center"/>
    </xf>
    <xf numFmtId="0" fontId="5" fillId="0" borderId="0" xfId="6" applyFont="1" applyBorder="1" applyAlignment="1" applyProtection="1">
      <alignment horizontal="center"/>
    </xf>
    <xf numFmtId="0" fontId="5" fillId="0" borderId="0" xfId="6" applyFont="1" applyAlignment="1" applyProtection="1">
      <alignment horizontal="left"/>
    </xf>
    <xf numFmtId="1" fontId="5" fillId="0" borderId="48" xfId="0" applyNumberFormat="1" applyFont="1" applyFill="1" applyBorder="1" applyAlignment="1" applyProtection="1">
      <alignment horizontal="center"/>
    </xf>
    <xf numFmtId="0" fontId="5" fillId="0" borderId="0" xfId="6" applyFont="1" applyAlignment="1" applyProtection="1">
      <alignment horizontal="right"/>
    </xf>
    <xf numFmtId="0" fontId="5" fillId="0" borderId="100" xfId="6" applyFont="1" applyBorder="1" applyAlignment="1" applyProtection="1">
      <alignment horizontal="right"/>
    </xf>
    <xf numFmtId="0" fontId="6" fillId="0" borderId="0" xfId="27" applyFont="1" applyAlignment="1" applyProtection="1">
      <alignment horizontal="left"/>
    </xf>
    <xf numFmtId="0" fontId="6" fillId="0" borderId="30" xfId="27" applyFont="1" applyBorder="1" applyAlignment="1" applyProtection="1">
      <alignment horizontal="left"/>
    </xf>
    <xf numFmtId="0" fontId="17" fillId="0" borderId="22" xfId="27" applyFont="1" applyBorder="1" applyAlignment="1" applyProtection="1">
      <alignment horizontal="left"/>
    </xf>
    <xf numFmtId="0" fontId="17" fillId="0" borderId="21" xfId="27" applyFont="1" applyBorder="1" applyAlignment="1" applyProtection="1">
      <alignment horizontal="left"/>
    </xf>
    <xf numFmtId="0" fontId="20" fillId="0" borderId="0" xfId="6" applyFont="1" applyAlignment="1" applyProtection="1">
      <alignment horizontal="left"/>
    </xf>
    <xf numFmtId="0" fontId="20" fillId="0" borderId="30" xfId="6" applyFont="1" applyBorder="1" applyAlignment="1" applyProtection="1">
      <alignment horizontal="left"/>
    </xf>
    <xf numFmtId="0" fontId="15" fillId="0" borderId="0" xfId="27" applyFont="1" applyBorder="1" applyAlignment="1" applyProtection="1">
      <alignment horizontal="left"/>
    </xf>
    <xf numFmtId="0" fontId="6" fillId="0" borderId="0" xfId="6" applyFont="1" applyAlignment="1" applyProtection="1">
      <alignment horizontal="left"/>
    </xf>
    <xf numFmtId="0" fontId="6" fillId="0" borderId="100" xfId="6" applyFont="1" applyBorder="1" applyAlignment="1" applyProtection="1">
      <alignment horizontal="left"/>
    </xf>
    <xf numFmtId="14" fontId="5" fillId="0" borderId="0" xfId="6" applyNumberFormat="1" applyFont="1" applyAlignment="1" applyProtection="1">
      <alignment horizontal="center"/>
    </xf>
    <xf numFmtId="0" fontId="7" fillId="9" borderId="94" xfId="25" applyFont="1" applyFill="1" applyBorder="1" applyAlignment="1" applyProtection="1">
      <alignment horizontal="center"/>
    </xf>
    <xf numFmtId="0" fontId="7" fillId="9" borderId="204" xfId="25" applyFont="1" applyFill="1" applyBorder="1" applyAlignment="1" applyProtection="1">
      <alignment horizontal="center"/>
    </xf>
    <xf numFmtId="0" fontId="7" fillId="9" borderId="95" xfId="25" applyFont="1" applyFill="1" applyBorder="1" applyAlignment="1" applyProtection="1">
      <alignment horizontal="center"/>
    </xf>
    <xf numFmtId="49" fontId="0" fillId="14" borderId="105" xfId="0" applyNumberFormat="1" applyFill="1" applyBorder="1" applyAlignment="1">
      <alignment horizontal="center"/>
    </xf>
    <xf numFmtId="0" fontId="10" fillId="0" borderId="204" xfId="26" applyFont="1" applyBorder="1" applyAlignment="1" applyProtection="1">
      <alignment horizontal="left"/>
    </xf>
    <xf numFmtId="0" fontId="10" fillId="0" borderId="95" xfId="26" applyFont="1" applyBorder="1" applyAlignment="1" applyProtection="1">
      <alignment horizontal="left"/>
    </xf>
    <xf numFmtId="0" fontId="20" fillId="0" borderId="0" xfId="28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20" fillId="0" borderId="0" xfId="28" applyFont="1" applyAlignment="1" applyProtection="1">
      <alignment horizontal="left" wrapText="1"/>
    </xf>
    <xf numFmtId="0" fontId="20" fillId="0" borderId="0" xfId="28" applyFont="1" applyFill="1" applyAlignment="1" applyProtection="1">
      <alignment horizontal="left" wrapText="1"/>
    </xf>
    <xf numFmtId="0" fontId="0" fillId="0" borderId="0" xfId="0" applyFill="1" applyAlignment="1">
      <alignment horizontal="left" wrapText="1"/>
    </xf>
    <xf numFmtId="0" fontId="9" fillId="16" borderId="26" xfId="6" applyFont="1" applyFill="1" applyBorder="1" applyAlignment="1" applyProtection="1">
      <alignment horizontal="center" wrapText="1"/>
    </xf>
    <xf numFmtId="0" fontId="0" fillId="0" borderId="17" xfId="0" applyFont="1" applyBorder="1" applyAlignment="1">
      <alignment horizontal="center" wrapText="1"/>
    </xf>
    <xf numFmtId="0" fontId="5" fillId="0" borderId="30" xfId="0" applyFont="1" applyBorder="1" applyAlignment="1" applyProtection="1">
      <alignment horizontal="left"/>
    </xf>
    <xf numFmtId="0" fontId="20" fillId="0" borderId="0" xfId="6" applyFont="1" applyAlignment="1" applyProtection="1">
      <alignment horizontal="center"/>
    </xf>
    <xf numFmtId="1" fontId="5" fillId="0" borderId="0" xfId="6" applyNumberFormat="1" applyFont="1" applyAlignment="1" applyProtection="1">
      <alignment horizontal="left"/>
    </xf>
    <xf numFmtId="0" fontId="20" fillId="0" borderId="0" xfId="27" applyFont="1" applyAlignment="1" applyProtection="1">
      <alignment horizontal="left"/>
    </xf>
    <xf numFmtId="0" fontId="20" fillId="0" borderId="30" xfId="27" applyFont="1" applyBorder="1" applyAlignment="1" applyProtection="1">
      <alignment horizontal="left"/>
    </xf>
    <xf numFmtId="0" fontId="18" fillId="0" borderId="0" xfId="6" applyFont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165" fontId="58" fillId="0" borderId="0" xfId="6" applyNumberFormat="1" applyFont="1" applyAlignment="1" applyProtection="1">
      <alignment horizontal="left"/>
    </xf>
    <xf numFmtId="165" fontId="58" fillId="0" borderId="100" xfId="6" applyNumberFormat="1" applyFont="1" applyBorder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6" fillId="0" borderId="30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8" fillId="0" borderId="0" xfId="6" applyFont="1" applyBorder="1" applyAlignment="1" applyProtection="1">
      <alignment horizontal="left"/>
    </xf>
    <xf numFmtId="0" fontId="5" fillId="0" borderId="30" xfId="0" applyFont="1" applyFill="1" applyBorder="1" applyAlignment="1" applyProtection="1">
      <alignment horizontal="left"/>
    </xf>
    <xf numFmtId="0" fontId="0" fillId="0" borderId="0" xfId="0" applyFill="1" applyAlignment="1" applyProtection="1"/>
    <xf numFmtId="0" fontId="5" fillId="0" borderId="30" xfId="0" applyFont="1" applyFill="1" applyBorder="1" applyAlignment="1" applyProtection="1"/>
    <xf numFmtId="0" fontId="5" fillId="0" borderId="0" xfId="0" applyFont="1" applyFill="1" applyAlignment="1">
      <alignment horizontal="left"/>
    </xf>
    <xf numFmtId="0" fontId="5" fillId="0" borderId="30" xfId="0" applyFont="1" applyFill="1" applyBorder="1" applyAlignment="1">
      <alignment horizontal="left"/>
    </xf>
    <xf numFmtId="0" fontId="0" fillId="0" borderId="0" xfId="0" applyFont="1" applyFill="1" applyAlignment="1" applyProtection="1">
      <alignment horizontal="left"/>
    </xf>
    <xf numFmtId="0" fontId="0" fillId="0" borderId="30" xfId="0" applyFont="1" applyFill="1" applyBorder="1" applyAlignment="1" applyProtection="1">
      <alignment horizontal="left"/>
    </xf>
    <xf numFmtId="0" fontId="0" fillId="0" borderId="0" xfId="27" applyFont="1" applyAlignment="1" applyProtection="1">
      <alignment horizontal="center" vertical="top"/>
    </xf>
    <xf numFmtId="0" fontId="6" fillId="16" borderId="0" xfId="0" applyFont="1" applyFill="1" applyAlignment="1">
      <alignment horizontal="left"/>
    </xf>
    <xf numFmtId="0" fontId="5" fillId="16" borderId="0" xfId="27" applyFont="1" applyFill="1" applyBorder="1" applyAlignment="1" applyProtection="1">
      <alignment horizontal="left"/>
    </xf>
    <xf numFmtId="0" fontId="5" fillId="16" borderId="30" xfId="27" applyFont="1" applyFill="1" applyBorder="1" applyAlignment="1" applyProtection="1">
      <alignment horizontal="left"/>
    </xf>
    <xf numFmtId="0" fontId="0" fillId="16" borderId="0" xfId="0" applyFill="1" applyAlignment="1">
      <alignment horizontal="left"/>
    </xf>
    <xf numFmtId="0" fontId="5" fillId="16" borderId="0" xfId="27" applyFont="1" applyFill="1" applyAlignment="1" applyProtection="1">
      <alignment horizontal="left"/>
    </xf>
    <xf numFmtId="0" fontId="0" fillId="16" borderId="30" xfId="0" applyFill="1" applyBorder="1" applyAlignment="1">
      <alignment horizontal="left"/>
    </xf>
    <xf numFmtId="0" fontId="0" fillId="21" borderId="0" xfId="0" applyFill="1" applyAlignment="1">
      <alignment horizontal="left" wrapText="1"/>
    </xf>
    <xf numFmtId="0" fontId="0" fillId="21" borderId="30" xfId="0" applyFill="1" applyBorder="1" applyAlignment="1">
      <alignment horizontal="left" wrapText="1"/>
    </xf>
    <xf numFmtId="0" fontId="0" fillId="21" borderId="0" xfId="0" applyFill="1" applyAlignment="1">
      <alignment horizontal="left"/>
    </xf>
    <xf numFmtId="0" fontId="0" fillId="21" borderId="30" xfId="0" applyFill="1" applyBorder="1" applyAlignment="1">
      <alignment horizontal="left"/>
    </xf>
    <xf numFmtId="0" fontId="20" fillId="16" borderId="0" xfId="0" applyFont="1" applyFill="1" applyAlignment="1">
      <alignment horizontal="left"/>
    </xf>
    <xf numFmtId="0" fontId="20" fillId="16" borderId="30" xfId="0" applyFont="1" applyFill="1" applyBorder="1" applyAlignment="1">
      <alignment horizontal="left"/>
    </xf>
    <xf numFmtId="0" fontId="6" fillId="16" borderId="24" xfId="0" applyFont="1" applyFill="1" applyBorder="1" applyAlignment="1">
      <alignment horizontal="left"/>
    </xf>
    <xf numFmtId="0" fontId="0" fillId="16" borderId="0" xfId="0" applyFill="1" applyBorder="1" applyAlignment="1">
      <alignment horizontal="left"/>
    </xf>
    <xf numFmtId="0" fontId="5" fillId="0" borderId="0" xfId="7" applyFont="1" applyAlignment="1" applyProtection="1">
      <alignment horizontal="left"/>
    </xf>
    <xf numFmtId="0" fontId="36" fillId="0" borderId="0" xfId="0" applyFont="1" applyAlignment="1">
      <alignment horizontal="left"/>
    </xf>
    <xf numFmtId="0" fontId="36" fillId="0" borderId="30" xfId="0" applyFont="1" applyBorder="1" applyAlignment="1">
      <alignment horizontal="left"/>
    </xf>
    <xf numFmtId="49" fontId="5" fillId="15" borderId="189" xfId="0" applyNumberFormat="1" applyFont="1" applyFill="1" applyBorder="1" applyAlignment="1" applyProtection="1">
      <alignment horizontal="center"/>
      <protection locked="0"/>
    </xf>
    <xf numFmtId="164" fontId="6" fillId="0" borderId="0" xfId="7" applyNumberFormat="1" applyFont="1" applyAlignment="1">
      <alignment horizontal="right"/>
    </xf>
    <xf numFmtId="164" fontId="6" fillId="0" borderId="0" xfId="7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30" xfId="0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30" xfId="0" applyFont="1" applyBorder="1" applyAlignment="1">
      <alignment horizontal="left"/>
    </xf>
    <xf numFmtId="0" fontId="0" fillId="0" borderId="94" xfId="0" applyBorder="1" applyAlignment="1">
      <alignment horizontal="center"/>
    </xf>
    <xf numFmtId="0" fontId="0" fillId="0" borderId="204" xfId="0" applyBorder="1" applyAlignment="1">
      <alignment horizontal="center"/>
    </xf>
    <xf numFmtId="0" fontId="0" fillId="0" borderId="95" xfId="0" applyBorder="1" applyAlignment="1">
      <alignment horizontal="center"/>
    </xf>
    <xf numFmtId="0" fontId="6" fillId="0" borderId="0" xfId="7" applyFont="1" applyBorder="1" applyAlignment="1" applyProtection="1">
      <alignment horizontal="center"/>
    </xf>
    <xf numFmtId="0" fontId="6" fillId="0" borderId="0" xfId="6" applyFont="1" applyFill="1" applyAlignment="1" applyProtection="1">
      <alignment horizontal="left"/>
    </xf>
    <xf numFmtId="0" fontId="5" fillId="0" borderId="94" xfId="7" applyFont="1" applyBorder="1" applyAlignment="1">
      <alignment horizontal="center"/>
    </xf>
    <xf numFmtId="0" fontId="5" fillId="0" borderId="204" xfId="7" applyFont="1" applyBorder="1" applyAlignment="1">
      <alignment horizontal="center"/>
    </xf>
    <xf numFmtId="0" fontId="5" fillId="0" borderId="95" xfId="7" applyFont="1" applyBorder="1" applyAlignment="1">
      <alignment horizontal="center"/>
    </xf>
    <xf numFmtId="0" fontId="23" fillId="14" borderId="105" xfId="7" applyFont="1" applyFill="1" applyBorder="1" applyAlignment="1">
      <alignment horizontal="center"/>
    </xf>
    <xf numFmtId="14" fontId="23" fillId="0" borderId="0" xfId="7" applyNumberFormat="1" applyFont="1" applyAlignment="1">
      <alignment horizontal="center"/>
    </xf>
    <xf numFmtId="0" fontId="9" fillId="0" borderId="36" xfId="6" applyFont="1" applyBorder="1" applyAlignment="1">
      <alignment horizontal="center"/>
    </xf>
    <xf numFmtId="0" fontId="9" fillId="0" borderId="206" xfId="6" applyFont="1" applyBorder="1" applyAlignment="1">
      <alignment horizontal="center"/>
    </xf>
    <xf numFmtId="49" fontId="0" fillId="15" borderId="105" xfId="0" applyNumberFormat="1" applyFill="1" applyBorder="1" applyAlignment="1" applyProtection="1">
      <alignment horizontal="center"/>
      <protection locked="0"/>
    </xf>
    <xf numFmtId="49" fontId="5" fillId="15" borderId="105" xfId="0" applyNumberFormat="1" applyFont="1" applyFill="1" applyBorder="1" applyAlignment="1" applyProtection="1">
      <alignment horizontal="center"/>
      <protection locked="0"/>
    </xf>
    <xf numFmtId="0" fontId="7" fillId="9" borderId="1" xfId="25" applyFont="1" applyFill="1" applyBorder="1" applyAlignment="1">
      <alignment horizontal="center"/>
    </xf>
    <xf numFmtId="0" fontId="7" fillId="9" borderId="78" xfId="25" applyFont="1" applyFill="1" applyBorder="1" applyAlignment="1">
      <alignment horizontal="center"/>
    </xf>
    <xf numFmtId="0" fontId="7" fillId="9" borderId="77" xfId="25" applyFont="1" applyFill="1" applyBorder="1" applyAlignment="1">
      <alignment horizontal="center"/>
    </xf>
    <xf numFmtId="0" fontId="4" fillId="0" borderId="0" xfId="6" applyFont="1" applyAlignment="1">
      <alignment horizontal="left"/>
    </xf>
    <xf numFmtId="0" fontId="4" fillId="0" borderId="30" xfId="6" applyFont="1" applyBorder="1" applyAlignment="1">
      <alignment horizontal="left"/>
    </xf>
    <xf numFmtId="0" fontId="5" fillId="0" borderId="0" xfId="0" applyFont="1" applyAlignment="1">
      <alignment horizontal="left"/>
    </xf>
    <xf numFmtId="0" fontId="10" fillId="0" borderId="204" xfId="26" applyFont="1" applyBorder="1" applyAlignment="1">
      <alignment horizontal="left"/>
    </xf>
    <xf numFmtId="0" fontId="10" fillId="0" borderId="95" xfId="26" applyFont="1" applyBorder="1" applyAlignment="1">
      <alignment horizontal="left"/>
    </xf>
    <xf numFmtId="1" fontId="23" fillId="0" borderId="0" xfId="0" applyNumberFormat="1" applyFont="1" applyAlignment="1">
      <alignment horizontal="center"/>
    </xf>
    <xf numFmtId="1" fontId="23" fillId="0" borderId="21" xfId="0" applyNumberFormat="1" applyFont="1" applyBorder="1" applyAlignment="1">
      <alignment horizontal="center"/>
    </xf>
    <xf numFmtId="0" fontId="67" fillId="0" borderId="31" xfId="7" applyFont="1" applyBorder="1" applyAlignment="1">
      <alignment horizontal="center" vertical="center"/>
    </xf>
    <xf numFmtId="0" fontId="67" fillId="0" borderId="33" xfId="7" applyFont="1" applyBorder="1" applyAlignment="1">
      <alignment horizontal="center" vertical="center"/>
    </xf>
    <xf numFmtId="0" fontId="23" fillId="0" borderId="0" xfId="7" applyFont="1" applyAlignment="1">
      <alignment horizontal="center"/>
    </xf>
    <xf numFmtId="0" fontId="23" fillId="0" borderId="30" xfId="7" applyFont="1" applyBorder="1" applyAlignment="1">
      <alignment horizontal="center"/>
    </xf>
    <xf numFmtId="0" fontId="0" fillId="0" borderId="0" xfId="7" applyFont="1" applyAlignment="1">
      <alignment horizontal="center"/>
    </xf>
    <xf numFmtId="0" fontId="0" fillId="0" borderId="30" xfId="7" applyFont="1" applyBorder="1" applyAlignment="1">
      <alignment horizontal="center"/>
    </xf>
    <xf numFmtId="0" fontId="20" fillId="0" borderId="0" xfId="7" applyFont="1" applyAlignment="1">
      <alignment horizontal="center"/>
    </xf>
    <xf numFmtId="0" fontId="20" fillId="0" borderId="30" xfId="7" applyFont="1" applyBorder="1" applyAlignment="1">
      <alignment horizontal="center"/>
    </xf>
    <xf numFmtId="0" fontId="19" fillId="0" borderId="0" xfId="6" applyFont="1" applyAlignment="1">
      <alignment horizontal="center"/>
    </xf>
    <xf numFmtId="0" fontId="19" fillId="0" borderId="30" xfId="6" applyFont="1" applyBorder="1" applyAlignment="1">
      <alignment horizontal="center"/>
    </xf>
    <xf numFmtId="0" fontId="7" fillId="9" borderId="94" xfId="25" applyFont="1" applyFill="1" applyBorder="1" applyAlignment="1">
      <alignment horizontal="left"/>
    </xf>
    <xf numFmtId="0" fontId="7" fillId="9" borderId="204" xfId="25" applyFont="1" applyFill="1" applyBorder="1" applyAlignment="1">
      <alignment horizontal="left"/>
    </xf>
    <xf numFmtId="0" fontId="7" fillId="9" borderId="95" xfId="25" applyFont="1" applyFill="1" applyBorder="1" applyAlignment="1">
      <alignment horizontal="left"/>
    </xf>
    <xf numFmtId="0" fontId="10" fillId="0" borderId="204" xfId="26" applyFont="1" applyBorder="1" applyAlignment="1">
      <alignment horizontal="center"/>
    </xf>
    <xf numFmtId="0" fontId="10" fillId="0" borderId="95" xfId="26" applyFont="1" applyBorder="1" applyAlignment="1">
      <alignment horizontal="center"/>
    </xf>
    <xf numFmtId="165" fontId="6" fillId="0" borderId="0" xfId="6" applyNumberFormat="1" applyFont="1" applyAlignment="1">
      <alignment horizontal="left"/>
    </xf>
    <xf numFmtId="165" fontId="6" fillId="0" borderId="30" xfId="6" applyNumberFormat="1" applyFont="1" applyBorder="1" applyAlignment="1">
      <alignment horizontal="left"/>
    </xf>
    <xf numFmtId="0" fontId="6" fillId="0" borderId="0" xfId="0" applyFont="1" applyFill="1" applyBorder="1" applyAlignment="1" applyProtection="1">
      <alignment horizontal="center"/>
    </xf>
    <xf numFmtId="14" fontId="5" fillId="0" borderId="0" xfId="7" applyNumberFormat="1" applyFont="1" applyAlignment="1" applyProtection="1">
      <alignment horizontal="left"/>
    </xf>
    <xf numFmtId="0" fontId="10" fillId="0" borderId="204" xfId="26" applyFont="1" applyBorder="1" applyAlignment="1" applyProtection="1">
      <alignment horizontal="center"/>
    </xf>
    <xf numFmtId="0" fontId="10" fillId="0" borderId="95" xfId="26" applyFont="1" applyBorder="1" applyAlignment="1" applyProtection="1">
      <alignment horizontal="center"/>
    </xf>
    <xf numFmtId="0" fontId="5" fillId="0" borderId="30" xfId="7" applyFont="1" applyBorder="1" applyAlignment="1" applyProtection="1">
      <alignment horizontal="left"/>
    </xf>
    <xf numFmtId="0" fontId="14" fillId="0" borderId="0" xfId="6" applyFont="1" applyFill="1" applyAlignment="1" applyProtection="1">
      <alignment horizontal="left"/>
    </xf>
    <xf numFmtId="0" fontId="14" fillId="0" borderId="30" xfId="6" applyFont="1" applyFill="1" applyBorder="1" applyAlignment="1" applyProtection="1">
      <alignment horizontal="left"/>
    </xf>
    <xf numFmtId="0" fontId="10" fillId="0" borderId="94" xfId="26" applyFont="1" applyBorder="1" applyAlignment="1" applyProtection="1">
      <alignment horizontal="center"/>
    </xf>
    <xf numFmtId="0" fontId="6" fillId="0" borderId="30" xfId="6" applyFont="1" applyFill="1" applyBorder="1" applyAlignment="1" applyProtection="1">
      <alignment horizontal="left"/>
    </xf>
    <xf numFmtId="0" fontId="6" fillId="0" borderId="21" xfId="6" applyFont="1" applyFill="1" applyBorder="1" applyAlignment="1" applyProtection="1">
      <alignment horizontal="left"/>
    </xf>
    <xf numFmtId="0" fontId="16" fillId="0" borderId="0" xfId="7" applyFont="1" applyAlignment="1" applyProtection="1">
      <alignment horizontal="left"/>
    </xf>
    <xf numFmtId="0" fontId="16" fillId="0" borderId="30" xfId="7" applyFont="1" applyBorder="1" applyAlignment="1" applyProtection="1">
      <alignment horizontal="left"/>
    </xf>
    <xf numFmtId="0" fontId="6" fillId="0" borderId="0" xfId="7" applyFont="1" applyAlignment="1" applyProtection="1">
      <alignment horizontal="left"/>
    </xf>
    <xf numFmtId="0" fontId="6" fillId="0" borderId="30" xfId="7" applyFont="1" applyBorder="1" applyAlignment="1" applyProtection="1">
      <alignment horizontal="left"/>
    </xf>
    <xf numFmtId="0" fontId="5" fillId="14" borderId="105" xfId="7" applyFont="1" applyFill="1" applyBorder="1" applyAlignment="1" applyProtection="1">
      <alignment horizontal="center"/>
    </xf>
    <xf numFmtId="0" fontId="5" fillId="0" borderId="0" xfId="7" applyFont="1" applyAlignment="1" applyProtection="1"/>
    <xf numFmtId="0" fontId="5" fillId="0" borderId="30" xfId="7" applyFont="1" applyBorder="1" applyAlignment="1" applyProtection="1"/>
    <xf numFmtId="0" fontId="14" fillId="0" borderId="21" xfId="6" applyFont="1" applyFill="1" applyBorder="1" applyAlignment="1" applyProtection="1">
      <alignment horizontal="left"/>
    </xf>
    <xf numFmtId="0" fontId="6" fillId="0" borderId="21" xfId="7" applyFont="1" applyBorder="1" applyAlignment="1" applyProtection="1">
      <alignment horizontal="left"/>
    </xf>
    <xf numFmtId="0" fontId="23" fillId="0" borderId="0" xfId="7" applyFont="1" applyAlignment="1" applyProtection="1">
      <alignment horizontal="left"/>
    </xf>
    <xf numFmtId="0" fontId="23" fillId="0" borderId="30" xfId="7" applyFont="1" applyBorder="1" applyAlignment="1" applyProtection="1">
      <alignment horizontal="left"/>
    </xf>
    <xf numFmtId="0" fontId="31" fillId="0" borderId="0" xfId="7" applyFont="1" applyAlignment="1" applyProtection="1">
      <alignment horizontal="left"/>
    </xf>
    <xf numFmtId="0" fontId="31" fillId="0" borderId="0" xfId="7" applyFont="1" applyAlignment="1" applyProtection="1">
      <alignment horizontal="left" vertical="top"/>
    </xf>
    <xf numFmtId="0" fontId="28" fillId="0" borderId="0" xfId="7" applyFont="1" applyAlignment="1" applyProtection="1">
      <alignment horizontal="left"/>
    </xf>
    <xf numFmtId="0" fontId="28" fillId="0" borderId="30" xfId="7" applyFont="1" applyBorder="1" applyAlignment="1" applyProtection="1">
      <alignment horizontal="left"/>
    </xf>
    <xf numFmtId="0" fontId="6" fillId="0" borderId="0" xfId="6" applyFont="1" applyFill="1" applyAlignment="1" applyProtection="1">
      <alignment horizontal="center" wrapText="1"/>
    </xf>
    <xf numFmtId="0" fontId="6" fillId="0" borderId="30" xfId="6" applyFont="1" applyFill="1" applyBorder="1" applyAlignment="1" applyProtection="1">
      <alignment horizontal="center" wrapText="1"/>
    </xf>
    <xf numFmtId="0" fontId="6" fillId="0" borderId="27" xfId="26" applyFont="1" applyBorder="1" applyAlignment="1" applyProtection="1">
      <alignment horizontal="left" wrapText="1"/>
    </xf>
    <xf numFmtId="3" fontId="5" fillId="10" borderId="176" xfId="0" applyNumberFormat="1" applyFont="1" applyFill="1" applyBorder="1" applyAlignment="1" applyProtection="1">
      <alignment horizontal="center"/>
    </xf>
    <xf numFmtId="3" fontId="5" fillId="10" borderId="196" xfId="0" applyNumberFormat="1" applyFont="1" applyFill="1" applyBorder="1" applyAlignment="1" applyProtection="1">
      <alignment horizontal="center"/>
    </xf>
    <xf numFmtId="1" fontId="5" fillId="0" borderId="47" xfId="0" applyNumberFormat="1" applyFont="1" applyBorder="1" applyAlignment="1" applyProtection="1">
      <alignment horizontal="right"/>
    </xf>
    <xf numFmtId="1" fontId="5" fillId="0" borderId="0" xfId="0" applyNumberFormat="1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30" xfId="0" applyFont="1" applyFill="1" applyBorder="1" applyAlignment="1" applyProtection="1">
      <alignment horizontal="left"/>
    </xf>
    <xf numFmtId="0" fontId="34" fillId="0" borderId="0" xfId="8" applyFont="1" applyAlignment="1" applyProtection="1">
      <alignment horizontal="left"/>
    </xf>
    <xf numFmtId="0" fontId="13" fillId="0" borderId="47" xfId="8" applyFont="1" applyBorder="1" applyAlignment="1" applyProtection="1">
      <alignment horizontal="left"/>
    </xf>
    <xf numFmtId="0" fontId="13" fillId="0" borderId="0" xfId="8" applyFont="1" applyAlignment="1" applyProtection="1">
      <alignment horizontal="left"/>
    </xf>
    <xf numFmtId="0" fontId="35" fillId="0" borderId="0" xfId="8" applyFont="1" applyAlignment="1" applyProtection="1">
      <alignment horizontal="left"/>
    </xf>
    <xf numFmtId="0" fontId="9" fillId="0" borderId="151" xfId="8" applyFont="1" applyBorder="1" applyAlignment="1" applyProtection="1">
      <alignment horizontal="center"/>
    </xf>
    <xf numFmtId="0" fontId="9" fillId="0" borderId="78" xfId="8" applyFont="1" applyBorder="1" applyAlignment="1" applyProtection="1">
      <alignment horizontal="center"/>
    </xf>
    <xf numFmtId="0" fontId="9" fillId="0" borderId="9" xfId="8" applyFont="1" applyBorder="1" applyAlignment="1" applyProtection="1">
      <alignment horizontal="center"/>
    </xf>
    <xf numFmtId="0" fontId="8" fillId="0" borderId="36" xfId="8" applyFont="1" applyBorder="1" applyAlignment="1" applyProtection="1">
      <alignment horizontal="center"/>
    </xf>
    <xf numFmtId="0" fontId="8" fillId="0" borderId="201" xfId="8" applyFont="1" applyBorder="1" applyAlignment="1" applyProtection="1">
      <alignment horizontal="center"/>
    </xf>
    <xf numFmtId="0" fontId="8" fillId="0" borderId="206" xfId="8" applyFont="1" applyBorder="1" applyAlignment="1" applyProtection="1">
      <alignment horizontal="center"/>
    </xf>
    <xf numFmtId="0" fontId="7" fillId="9" borderId="94" xfId="8" applyFont="1" applyFill="1" applyBorder="1" applyAlignment="1" applyProtection="1">
      <alignment horizontal="center" vertical="center"/>
    </xf>
    <xf numFmtId="0" fontId="7" fillId="9" borderId="95" xfId="8" applyFont="1" applyFill="1" applyBorder="1" applyAlignment="1" applyProtection="1">
      <alignment horizontal="center" vertical="center"/>
    </xf>
    <xf numFmtId="0" fontId="4" fillId="0" borderId="0" xfId="8" applyFont="1" applyAlignment="1" applyProtection="1">
      <alignment horizontal="left"/>
    </xf>
    <xf numFmtId="0" fontId="4" fillId="0" borderId="0" xfId="8" applyFont="1" applyBorder="1" applyAlignment="1" applyProtection="1">
      <alignment horizontal="left"/>
    </xf>
    <xf numFmtId="3" fontId="5" fillId="10" borderId="178" xfId="0" applyNumberFormat="1" applyFont="1" applyFill="1" applyBorder="1" applyAlignment="1" applyProtection="1">
      <alignment horizontal="center"/>
    </xf>
    <xf numFmtId="3" fontId="5" fillId="10" borderId="97" xfId="0" applyNumberFormat="1" applyFont="1" applyFill="1" applyBorder="1" applyAlignment="1" applyProtection="1">
      <alignment horizontal="center"/>
    </xf>
    <xf numFmtId="3" fontId="16" fillId="10" borderId="178" xfId="0" applyNumberFormat="1" applyFont="1" applyFill="1" applyBorder="1" applyAlignment="1" applyProtection="1">
      <alignment horizontal="center"/>
    </xf>
    <xf numFmtId="3" fontId="16" fillId="10" borderId="97" xfId="0" applyNumberFormat="1" applyFont="1" applyFill="1" applyBorder="1" applyAlignment="1" applyProtection="1">
      <alignment horizontal="center"/>
    </xf>
    <xf numFmtId="0" fontId="8" fillId="0" borderId="49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51" xfId="0" applyFont="1" applyBorder="1" applyAlignment="1" applyProtection="1">
      <alignment horizontal="center"/>
    </xf>
    <xf numFmtId="0" fontId="8" fillId="0" borderId="54" xfId="0" applyFont="1" applyBorder="1" applyAlignment="1" applyProtection="1">
      <alignment horizontal="center"/>
    </xf>
    <xf numFmtId="3" fontId="5" fillId="10" borderId="94" xfId="0" applyNumberFormat="1" applyFont="1" applyFill="1" applyBorder="1" applyAlignment="1" applyProtection="1">
      <alignment horizontal="center"/>
    </xf>
    <xf numFmtId="3" fontId="5" fillId="10" borderId="95" xfId="0" applyNumberFormat="1" applyFont="1" applyFill="1" applyBorder="1" applyAlignment="1" applyProtection="1">
      <alignment horizontal="center"/>
    </xf>
    <xf numFmtId="0" fontId="31" fillId="14" borderId="105" xfId="8" applyFont="1" applyFill="1" applyBorder="1" applyAlignment="1" applyProtection="1">
      <alignment horizontal="center"/>
    </xf>
    <xf numFmtId="0" fontId="17" fillId="0" borderId="0" xfId="7" applyFont="1" applyAlignment="1" applyProtection="1">
      <alignment horizontal="left"/>
    </xf>
    <xf numFmtId="14" fontId="31" fillId="0" borderId="0" xfId="8" applyNumberFormat="1" applyFont="1" applyAlignment="1" applyProtection="1">
      <alignment horizontal="center"/>
    </xf>
    <xf numFmtId="0" fontId="34" fillId="0" borderId="47" xfId="0" applyFont="1" applyBorder="1" applyAlignment="1" applyProtection="1">
      <alignment horizontal="center"/>
    </xf>
    <xf numFmtId="0" fontId="34" fillId="0" borderId="0" xfId="0" applyFont="1" applyAlignment="1" applyProtection="1">
      <alignment horizontal="center"/>
    </xf>
    <xf numFmtId="0" fontId="5" fillId="0" borderId="0" xfId="7" applyFont="1" applyAlignment="1" applyProtection="1">
      <alignment horizontal="left" vertical="center" wrapText="1"/>
    </xf>
    <xf numFmtId="0" fontId="5" fillId="0" borderId="30" xfId="7" applyFont="1" applyBorder="1" applyAlignment="1" applyProtection="1">
      <alignment horizontal="left" vertical="center" wrapText="1"/>
    </xf>
    <xf numFmtId="0" fontId="0" fillId="0" borderId="0" xfId="7" applyFont="1" applyAlignment="1" applyProtection="1">
      <alignment horizontal="left" vertical="center" wrapText="1"/>
    </xf>
    <xf numFmtId="0" fontId="5" fillId="0" borderId="0" xfId="7" applyFont="1" applyAlignment="1">
      <alignment horizontal="left"/>
    </xf>
    <xf numFmtId="0" fontId="0" fillId="0" borderId="0" xfId="8" applyFont="1" applyAlignment="1" applyProtection="1">
      <alignment horizontal="left"/>
    </xf>
    <xf numFmtId="0" fontId="23" fillId="0" borderId="0" xfId="8" applyFont="1" applyAlignment="1" applyProtection="1">
      <alignment horizontal="left"/>
    </xf>
    <xf numFmtId="164" fontId="6" fillId="0" borderId="0" xfId="8" applyNumberFormat="1" applyFont="1" applyAlignment="1" applyProtection="1">
      <alignment horizontal="left"/>
    </xf>
    <xf numFmtId="0" fontId="5" fillId="14" borderId="105" xfId="9" applyFont="1" applyFill="1" applyBorder="1" applyAlignment="1" applyProtection="1">
      <alignment horizontal="center"/>
    </xf>
    <xf numFmtId="168" fontId="6" fillId="0" borderId="0" xfId="0" applyNumberFormat="1" applyFont="1" applyAlignment="1" applyProtection="1">
      <alignment horizontal="left"/>
    </xf>
    <xf numFmtId="168" fontId="32" fillId="0" borderId="49" xfId="10" applyNumberFormat="1" applyFont="1" applyBorder="1" applyAlignment="1" applyProtection="1">
      <alignment horizontal="center"/>
    </xf>
    <xf numFmtId="168" fontId="32" fillId="0" borderId="27" xfId="10" applyNumberFormat="1" applyFont="1" applyBorder="1" applyAlignment="1" applyProtection="1">
      <alignment horizontal="center"/>
    </xf>
    <xf numFmtId="168" fontId="32" fillId="0" borderId="7" xfId="10" applyNumberFormat="1" applyFont="1" applyBorder="1" applyAlignment="1" applyProtection="1">
      <alignment horizontal="center"/>
    </xf>
    <xf numFmtId="14" fontId="5" fillId="0" borderId="0" xfId="9" applyNumberFormat="1" applyFont="1" applyAlignment="1" applyProtection="1">
      <alignment horizontal="center"/>
    </xf>
    <xf numFmtId="168" fontId="5" fillId="0" borderId="0" xfId="10" applyNumberFormat="1" applyFont="1" applyBorder="1" applyAlignment="1" applyProtection="1">
      <alignment horizontal="center"/>
    </xf>
    <xf numFmtId="168" fontId="5" fillId="0" borderId="30" xfId="10" applyNumberFormat="1" applyFont="1" applyBorder="1" applyAlignment="1" applyProtection="1">
      <alignment horizontal="center"/>
    </xf>
    <xf numFmtId="168" fontId="9" fillId="0" borderId="162" xfId="10" applyNumberFormat="1" applyFont="1" applyBorder="1" applyAlignment="1" applyProtection="1">
      <alignment horizontal="center"/>
    </xf>
    <xf numFmtId="168" fontId="9" fillId="0" borderId="24" xfId="10" applyNumberFormat="1" applyFont="1" applyBorder="1" applyAlignment="1" applyProtection="1">
      <alignment horizontal="center"/>
    </xf>
    <xf numFmtId="168" fontId="9" fillId="0" borderId="46" xfId="10" applyNumberFormat="1" applyFont="1" applyBorder="1" applyAlignment="1" applyProtection="1">
      <alignment horizontal="center"/>
    </xf>
    <xf numFmtId="0" fontId="0" fillId="0" borderId="0" xfId="9" applyFont="1" applyAlignment="1" applyProtection="1">
      <alignment horizontal="left"/>
    </xf>
    <xf numFmtId="0" fontId="81" fillId="0" borderId="0" xfId="0" applyFont="1" applyAlignment="1">
      <alignment horizontal="left" wrapText="1"/>
    </xf>
    <xf numFmtId="0" fontId="81" fillId="0" borderId="0" xfId="0" applyFont="1" applyBorder="1" applyAlignment="1">
      <alignment horizontal="left"/>
    </xf>
    <xf numFmtId="0" fontId="10" fillId="6" borderId="22" xfId="11" applyFont="1" applyFill="1" applyBorder="1" applyAlignment="1">
      <alignment horizontal="left"/>
    </xf>
    <xf numFmtId="0" fontId="10" fillId="6" borderId="21" xfId="11" applyFont="1" applyFill="1" applyBorder="1" applyAlignment="1">
      <alignment horizontal="left"/>
    </xf>
    <xf numFmtId="0" fontId="10" fillId="6" borderId="207" xfId="11" applyFont="1" applyFill="1" applyBorder="1" applyAlignment="1">
      <alignment horizontal="left"/>
    </xf>
    <xf numFmtId="0" fontId="10" fillId="6" borderId="208" xfId="11" applyFont="1" applyFill="1" applyBorder="1" applyAlignment="1">
      <alignment horizontal="left"/>
    </xf>
    <xf numFmtId="0" fontId="0" fillId="14" borderId="105" xfId="0" applyFill="1" applyBorder="1" applyAlignment="1">
      <alignment horizontal="center"/>
    </xf>
    <xf numFmtId="0" fontId="23" fillId="0" borderId="0" xfId="13" applyFont="1" applyAlignment="1">
      <alignment horizontal="center"/>
    </xf>
    <xf numFmtId="0" fontId="10" fillId="6" borderId="0" xfId="11" applyFont="1" applyFill="1" applyBorder="1" applyAlignment="1">
      <alignment horizontal="left"/>
    </xf>
    <xf numFmtId="0" fontId="23" fillId="0" borderId="0" xfId="12" applyFont="1" applyBorder="1" applyAlignment="1">
      <alignment horizontal="left"/>
    </xf>
    <xf numFmtId="0" fontId="81" fillId="0" borderId="0" xfId="0" applyFont="1" applyAlignment="1">
      <alignment horizontal="left"/>
    </xf>
    <xf numFmtId="0" fontId="81" fillId="0" borderId="21" xfId="0" applyFont="1" applyBorder="1" applyAlignment="1">
      <alignment horizontal="left"/>
    </xf>
    <xf numFmtId="0" fontId="81" fillId="0" borderId="0" xfId="12" applyFont="1"/>
    <xf numFmtId="0" fontId="10" fillId="6" borderId="41" xfId="11" applyFont="1" applyFill="1" applyBorder="1" applyAlignment="1">
      <alignment horizontal="left"/>
    </xf>
    <xf numFmtId="0" fontId="10" fillId="6" borderId="24" xfId="11" applyFont="1" applyFill="1" applyBorder="1" applyAlignment="1">
      <alignment horizontal="left"/>
    </xf>
    <xf numFmtId="0" fontId="10" fillId="6" borderId="207" xfId="12" applyFont="1" applyFill="1" applyBorder="1" applyAlignment="1">
      <alignment horizontal="left"/>
    </xf>
    <xf numFmtId="0" fontId="10" fillId="6" borderId="59" xfId="12" applyFont="1" applyFill="1" applyBorder="1" applyAlignment="1">
      <alignment horizontal="left"/>
    </xf>
    <xf numFmtId="0" fontId="48" fillId="9" borderId="3" xfId="0" applyFont="1" applyFill="1" applyBorder="1" applyAlignment="1">
      <alignment horizontal="center"/>
    </xf>
    <xf numFmtId="0" fontId="48" fillId="9" borderId="4" xfId="0" applyFont="1" applyFill="1" applyBorder="1" applyAlignment="1">
      <alignment horizontal="center"/>
    </xf>
    <xf numFmtId="0" fontId="48" fillId="9" borderId="5" xfId="0" applyFont="1" applyFill="1" applyBorder="1" applyAlignment="1">
      <alignment horizontal="center"/>
    </xf>
    <xf numFmtId="49" fontId="49" fillId="14" borderId="41" xfId="0" applyNumberFormat="1" applyFont="1" applyFill="1" applyBorder="1" applyAlignment="1">
      <alignment horizontal="center"/>
    </xf>
    <xf numFmtId="49" fontId="49" fillId="14" borderId="24" xfId="0" applyNumberFormat="1" applyFont="1" applyFill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21" xfId="0" applyFont="1" applyBorder="1" applyAlignment="1">
      <alignment horizontal="left"/>
    </xf>
    <xf numFmtId="0" fontId="47" fillId="0" borderId="21" xfId="0" applyFont="1" applyBorder="1" applyAlignment="1">
      <alignment horizontal="left"/>
    </xf>
    <xf numFmtId="0" fontId="53" fillId="0" borderId="22" xfId="0" applyFont="1" applyBorder="1" applyAlignment="1">
      <alignment horizontal="left"/>
    </xf>
    <xf numFmtId="0" fontId="53" fillId="0" borderId="21" xfId="0" applyFont="1" applyBorder="1" applyAlignment="1">
      <alignment horizontal="left"/>
    </xf>
    <xf numFmtId="0" fontId="52" fillId="0" borderId="0" xfId="0" applyFont="1" applyBorder="1" applyAlignment="1"/>
    <xf numFmtId="0" fontId="62" fillId="0" borderId="48" xfId="0" applyFont="1" applyBorder="1" applyAlignment="1">
      <alignment horizontal="center" wrapText="1"/>
    </xf>
    <xf numFmtId="0" fontId="62" fillId="0" borderId="48" xfId="0" applyFont="1" applyBorder="1" applyAlignment="1">
      <alignment horizontal="center"/>
    </xf>
    <xf numFmtId="0" fontId="6" fillId="0" borderId="0" xfId="0" applyFont="1" applyAlignment="1"/>
    <xf numFmtId="0" fontId="48" fillId="0" borderId="0" xfId="0" applyFont="1" applyBorder="1" applyAlignment="1">
      <alignment horizontal="left"/>
    </xf>
    <xf numFmtId="0" fontId="52" fillId="0" borderId="21" xfId="0" applyFont="1" applyBorder="1" applyAlignment="1"/>
    <xf numFmtId="0" fontId="67" fillId="19" borderId="204" xfId="5" applyFont="1" applyFill="1" applyBorder="1" applyAlignment="1">
      <alignment horizontal="center" vertical="center"/>
    </xf>
    <xf numFmtId="0" fontId="4" fillId="19" borderId="165" xfId="5" applyFont="1" applyFill="1" applyBorder="1" applyAlignment="1">
      <alignment horizontal="center" vertical="center"/>
    </xf>
    <xf numFmtId="0" fontId="6" fillId="19" borderId="7" xfId="11" applyFont="1" applyFill="1" applyBorder="1" applyAlignment="1">
      <alignment horizontal="center" wrapText="1"/>
    </xf>
    <xf numFmtId="0" fontId="6" fillId="19" borderId="30" xfId="11" applyFont="1" applyFill="1" applyBorder="1" applyAlignment="1">
      <alignment horizontal="center" wrapText="1"/>
    </xf>
    <xf numFmtId="0" fontId="7" fillId="9" borderId="94" xfId="11" applyFont="1" applyFill="1" applyBorder="1" applyAlignment="1">
      <alignment horizontal="center"/>
    </xf>
    <xf numFmtId="0" fontId="7" fillId="9" borderId="95" xfId="11" applyFont="1" applyFill="1" applyBorder="1" applyAlignment="1">
      <alignment horizontal="center"/>
    </xf>
    <xf numFmtId="0" fontId="67" fillId="19" borderId="209" xfId="5" applyFont="1" applyFill="1" applyBorder="1" applyAlignment="1">
      <alignment horizontal="center" vertical="center" wrapText="1"/>
    </xf>
    <xf numFmtId="0" fontId="67" fillId="19" borderId="201" xfId="5" applyFont="1" applyFill="1" applyBorder="1" applyAlignment="1">
      <alignment horizontal="center" vertical="center" wrapText="1"/>
    </xf>
    <xf numFmtId="0" fontId="67" fillId="19" borderId="206" xfId="5" applyFont="1" applyFill="1" applyBorder="1" applyAlignment="1">
      <alignment horizontal="center" vertical="center" wrapText="1"/>
    </xf>
    <xf numFmtId="0" fontId="67" fillId="19" borderId="13" xfId="5" applyFont="1" applyFill="1" applyBorder="1" applyAlignment="1">
      <alignment horizontal="center" vertical="center" wrapText="1"/>
    </xf>
    <xf numFmtId="0" fontId="67" fillId="19" borderId="2" xfId="5" applyFont="1" applyFill="1" applyBorder="1" applyAlignment="1">
      <alignment horizontal="center" vertical="center" wrapText="1"/>
    </xf>
    <xf numFmtId="0" fontId="67" fillId="19" borderId="49" xfId="5" applyFont="1" applyFill="1" applyBorder="1" applyAlignment="1">
      <alignment horizontal="center" vertical="center" wrapText="1"/>
    </xf>
    <xf numFmtId="0" fontId="67" fillId="19" borderId="47" xfId="5" applyFont="1" applyFill="1" applyBorder="1" applyAlignment="1">
      <alignment horizontal="center" vertical="center" wrapText="1"/>
    </xf>
    <xf numFmtId="0" fontId="10" fillId="6" borderId="48" xfId="11" applyFont="1" applyFill="1" applyBorder="1" applyAlignment="1">
      <alignment horizontal="center"/>
    </xf>
    <xf numFmtId="0" fontId="10" fillId="6" borderId="53" xfId="11" applyFont="1" applyFill="1" applyBorder="1" applyAlignment="1">
      <alignment horizontal="center"/>
    </xf>
    <xf numFmtId="0" fontId="10" fillId="6" borderId="0" xfId="11" applyFont="1" applyFill="1" applyBorder="1" applyAlignment="1">
      <alignment horizontal="center"/>
    </xf>
    <xf numFmtId="0" fontId="10" fillId="6" borderId="21" xfId="11" applyFont="1" applyFill="1" applyBorder="1" applyAlignment="1">
      <alignment horizontal="center"/>
    </xf>
    <xf numFmtId="0" fontId="10" fillId="19" borderId="0" xfId="11" applyFont="1" applyFill="1" applyBorder="1" applyAlignment="1">
      <alignment horizontal="center"/>
    </xf>
    <xf numFmtId="0" fontId="10" fillId="19" borderId="21" xfId="11" applyFont="1" applyFill="1" applyBorder="1" applyAlignment="1">
      <alignment horizontal="center"/>
    </xf>
    <xf numFmtId="0" fontId="67" fillId="19" borderId="27" xfId="5" applyFont="1" applyFill="1" applyBorder="1" applyAlignment="1">
      <alignment horizontal="center" vertical="center" wrapText="1"/>
    </xf>
    <xf numFmtId="0" fontId="67" fillId="19" borderId="0" xfId="5" applyFont="1" applyFill="1" applyBorder="1" applyAlignment="1">
      <alignment horizontal="center" vertical="center" wrapText="1"/>
    </xf>
    <xf numFmtId="0" fontId="67" fillId="19" borderId="37" xfId="5" applyFont="1" applyFill="1" applyBorder="1" applyAlignment="1">
      <alignment horizontal="center" vertical="center"/>
    </xf>
    <xf numFmtId="0" fontId="67" fillId="19" borderId="101" xfId="5" applyFont="1" applyFill="1" applyBorder="1" applyAlignment="1">
      <alignment horizontal="center" vertical="center"/>
    </xf>
    <xf numFmtId="0" fontId="4" fillId="19" borderId="22" xfId="5" applyFont="1" applyFill="1" applyBorder="1" applyAlignment="1">
      <alignment horizontal="center" vertical="center" wrapText="1"/>
    </xf>
    <xf numFmtId="0" fontId="67" fillId="19" borderId="26" xfId="5" applyFont="1" applyFill="1" applyBorder="1" applyAlignment="1">
      <alignment horizontal="center" vertical="center" wrapText="1"/>
    </xf>
    <xf numFmtId="0" fontId="67" fillId="19" borderId="39" xfId="5" applyFont="1" applyFill="1" applyBorder="1" applyAlignment="1">
      <alignment horizontal="center" vertical="center" wrapText="1"/>
    </xf>
    <xf numFmtId="0" fontId="48" fillId="9" borderId="49" xfId="0" applyFont="1" applyFill="1" applyBorder="1" applyAlignment="1">
      <alignment horizontal="center"/>
    </xf>
    <xf numFmtId="0" fontId="48" fillId="9" borderId="27" xfId="0" applyFont="1" applyFill="1" applyBorder="1" applyAlignment="1">
      <alignment horizontal="center"/>
    </xf>
    <xf numFmtId="0" fontId="48" fillId="9" borderId="7" xfId="0" applyFont="1" applyFill="1" applyBorder="1" applyAlignment="1">
      <alignment horizontal="center"/>
    </xf>
    <xf numFmtId="0" fontId="62" fillId="0" borderId="0" xfId="0" applyFont="1" applyBorder="1" applyAlignment="1">
      <alignment vertical="center"/>
    </xf>
    <xf numFmtId="49" fontId="0" fillId="14" borderId="47" xfId="0" applyNumberFormat="1" applyFill="1" applyBorder="1" applyAlignment="1">
      <alignment vertical="center"/>
    </xf>
    <xf numFmtId="49" fontId="0" fillId="14" borderId="0" xfId="0" applyNumberFormat="1" applyFill="1" applyBorder="1" applyAlignment="1">
      <alignment vertical="center"/>
    </xf>
    <xf numFmtId="14" fontId="47" fillId="14" borderId="0" xfId="0" applyNumberFormat="1" applyFont="1" applyFill="1" applyBorder="1" applyAlignment="1">
      <alignment horizontal="center" vertical="center"/>
    </xf>
    <xf numFmtId="14" fontId="47" fillId="14" borderId="48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47" fillId="0" borderId="0" xfId="0" applyFont="1" applyBorder="1" applyAlignment="1"/>
    <xf numFmtId="0" fontId="50" fillId="0" borderId="0" xfId="0" applyFont="1" applyBorder="1" applyAlignment="1">
      <alignment horizontal="left"/>
    </xf>
    <xf numFmtId="0" fontId="47" fillId="15" borderId="0" xfId="0" applyFont="1" applyFill="1" applyBorder="1" applyAlignment="1"/>
    <xf numFmtId="0" fontId="47" fillId="15" borderId="21" xfId="0" applyFont="1" applyFill="1" applyBorder="1" applyAlignment="1"/>
    <xf numFmtId="0" fontId="54" fillId="0" borderId="0" xfId="0" applyFont="1" applyBorder="1" applyAlignment="1"/>
    <xf numFmtId="0" fontId="54" fillId="0" borderId="21" xfId="0" applyFont="1" applyBorder="1" applyAlignment="1"/>
    <xf numFmtId="0" fontId="54" fillId="0" borderId="0" xfId="0" applyFont="1" applyBorder="1" applyAlignment="1">
      <alignment horizontal="left"/>
    </xf>
    <xf numFmtId="0" fontId="54" fillId="0" borderId="21" xfId="0" applyFont="1" applyBorder="1" applyAlignment="1">
      <alignment horizontal="left"/>
    </xf>
    <xf numFmtId="0" fontId="52" fillId="15" borderId="0" xfId="0" applyFont="1" applyFill="1" applyBorder="1" applyAlignment="1"/>
    <xf numFmtId="0" fontId="52" fillId="15" borderId="21" xfId="0" applyFont="1" applyFill="1" applyBorder="1" applyAlignment="1"/>
    <xf numFmtId="0" fontId="48" fillId="0" borderId="0" xfId="0" applyFont="1" applyBorder="1" applyAlignment="1"/>
    <xf numFmtId="0" fontId="64" fillId="0" borderId="0" xfId="0" applyFont="1" applyBorder="1" applyAlignment="1">
      <alignment horizontal="left"/>
    </xf>
    <xf numFmtId="14" fontId="54" fillId="0" borderId="0" xfId="0" applyNumberFormat="1" applyFont="1" applyFill="1" applyBorder="1" applyAlignment="1">
      <alignment horizontal="center"/>
    </xf>
    <xf numFmtId="0" fontId="0" fillId="0" borderId="21" xfId="0" applyFill="1" applyBorder="1"/>
    <xf numFmtId="49" fontId="5" fillId="10" borderId="93" xfId="0" applyNumberFormat="1" applyFont="1" applyFill="1" applyBorder="1" applyAlignment="1" applyProtection="1">
      <alignment horizontal="left"/>
      <protection locked="0"/>
    </xf>
    <xf numFmtId="49" fontId="5" fillId="10" borderId="117" xfId="0" applyNumberFormat="1" applyFont="1" applyFill="1" applyBorder="1" applyAlignment="1" applyProtection="1">
      <alignment horizontal="left"/>
      <protection locked="0"/>
    </xf>
    <xf numFmtId="49" fontId="5" fillId="10" borderId="197" xfId="0" applyNumberFormat="1" applyFont="1" applyFill="1" applyBorder="1" applyAlignment="1" applyProtection="1">
      <alignment horizontal="left"/>
      <protection locked="0"/>
    </xf>
    <xf numFmtId="49" fontId="5" fillId="10" borderId="198" xfId="0" applyNumberFormat="1" applyFont="1" applyFill="1" applyBorder="1" applyAlignment="1" applyProtection="1">
      <alignment horizontal="left"/>
      <protection locked="0"/>
    </xf>
    <xf numFmtId="0" fontId="57" fillId="0" borderId="204" xfId="0" applyFont="1" applyBorder="1" applyAlignment="1" applyProtection="1">
      <alignment horizontal="center" vertical="center" wrapText="1"/>
    </xf>
    <xf numFmtId="0" fontId="57" fillId="0" borderId="95" xfId="0" applyFont="1" applyBorder="1" applyAlignment="1" applyProtection="1">
      <alignment horizontal="center" vertical="center" wrapText="1"/>
    </xf>
    <xf numFmtId="0" fontId="5" fillId="0" borderId="197" xfId="0" applyFont="1" applyBorder="1" applyAlignment="1" applyProtection="1">
      <alignment horizontal="left"/>
    </xf>
    <xf numFmtId="0" fontId="5" fillId="0" borderId="198" xfId="0" applyFont="1" applyBorder="1" applyAlignment="1" applyProtection="1">
      <alignment horizontal="left"/>
    </xf>
    <xf numFmtId="0" fontId="4" fillId="0" borderId="197" xfId="0" applyFont="1" applyBorder="1" applyAlignment="1"/>
    <xf numFmtId="0" fontId="4" fillId="0" borderId="198" xfId="0" applyFont="1" applyBorder="1" applyAlignment="1"/>
    <xf numFmtId="0" fontId="4" fillId="0" borderId="197" xfId="0" applyFont="1" applyFill="1" applyBorder="1" applyAlignment="1">
      <alignment horizontal="left"/>
    </xf>
    <xf numFmtId="0" fontId="4" fillId="0" borderId="93" xfId="0" applyFont="1" applyBorder="1" applyAlignment="1"/>
    <xf numFmtId="0" fontId="4" fillId="0" borderId="117" xfId="0" applyFont="1" applyBorder="1" applyAlignment="1"/>
    <xf numFmtId="14" fontId="23" fillId="0" borderId="0" xfId="0" applyNumberFormat="1" applyFont="1" applyAlignment="1" applyProtection="1">
      <alignment horizontal="center"/>
    </xf>
    <xf numFmtId="0" fontId="7" fillId="9" borderId="94" xfId="0" applyFont="1" applyFill="1" applyBorder="1" applyAlignment="1" applyProtection="1">
      <alignment horizontal="center"/>
    </xf>
    <xf numFmtId="0" fontId="7" fillId="9" borderId="204" xfId="0" applyFont="1" applyFill="1" applyBorder="1" applyAlignment="1" applyProtection="1">
      <alignment horizontal="center"/>
    </xf>
    <xf numFmtId="0" fontId="7" fillId="9" borderId="95" xfId="0" applyFont="1" applyFill="1" applyBorder="1" applyAlignment="1" applyProtection="1">
      <alignment horizontal="center"/>
    </xf>
    <xf numFmtId="0" fontId="10" fillId="0" borderId="204" xfId="26" applyFont="1" applyBorder="1" applyAlignment="1" applyProtection="1"/>
    <xf numFmtId="0" fontId="10" fillId="0" borderId="95" xfId="26" applyFont="1" applyBorder="1" applyAlignment="1" applyProtection="1"/>
    <xf numFmtId="0" fontId="6" fillId="0" borderId="47" xfId="0" applyFont="1" applyBorder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37" fillId="0" borderId="47" xfId="0" applyFont="1" applyBorder="1" applyAlignment="1" applyProtection="1">
      <alignment horizontal="left"/>
    </xf>
    <xf numFmtId="0" fontId="37" fillId="0" borderId="0" xfId="0" applyFont="1" applyBorder="1" applyAlignment="1" applyProtection="1">
      <alignment horizontal="left"/>
    </xf>
    <xf numFmtId="0" fontId="21" fillId="0" borderId="94" xfId="0" applyFont="1" applyBorder="1" applyAlignment="1" applyProtection="1">
      <alignment horizontal="center"/>
    </xf>
    <xf numFmtId="0" fontId="21" fillId="0" borderId="95" xfId="0" applyFont="1" applyBorder="1" applyAlignment="1" applyProtection="1">
      <alignment horizontal="center"/>
    </xf>
    <xf numFmtId="0" fontId="37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center"/>
    </xf>
    <xf numFmtId="0" fontId="57" fillId="0" borderId="204" xfId="0" applyFont="1" applyBorder="1" applyAlignment="1" applyProtection="1">
      <alignment horizontal="center" vertical="center"/>
    </xf>
    <xf numFmtId="0" fontId="57" fillId="0" borderId="95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/>
    </xf>
    <xf numFmtId="0" fontId="37" fillId="11" borderId="0" xfId="0" applyFont="1" applyFill="1" applyBorder="1" applyAlignment="1" applyProtection="1">
      <alignment horizontal="left"/>
    </xf>
    <xf numFmtId="0" fontId="37" fillId="11" borderId="3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37" fillId="0" borderId="93" xfId="0" applyFont="1" applyBorder="1" applyAlignment="1" applyProtection="1">
      <alignment horizontal="left"/>
    </xf>
    <xf numFmtId="0" fontId="37" fillId="0" borderId="117" xfId="0" applyFont="1" applyBorder="1" applyAlignment="1" applyProtection="1">
      <alignment horizontal="left"/>
    </xf>
    <xf numFmtId="0" fontId="4" fillId="0" borderId="93" xfId="0" applyFont="1" applyBorder="1" applyAlignment="1">
      <alignment horizontal="left"/>
    </xf>
    <xf numFmtId="0" fontId="4" fillId="0" borderId="117" xfId="0" applyFont="1" applyBorder="1" applyAlignment="1">
      <alignment horizontal="left"/>
    </xf>
    <xf numFmtId="0" fontId="10" fillId="0" borderId="0" xfId="26" applyFont="1" applyBorder="1" applyAlignment="1" applyProtection="1"/>
    <xf numFmtId="0" fontId="87" fillId="0" borderId="229" xfId="0" applyFont="1" applyBorder="1" applyAlignment="1">
      <alignment horizontal="left" vertical="center" wrapText="1"/>
    </xf>
    <xf numFmtId="0" fontId="87" fillId="0" borderId="230" xfId="0" applyFont="1" applyBorder="1" applyAlignment="1">
      <alignment horizontal="left" vertical="center" wrapText="1"/>
    </xf>
    <xf numFmtId="0" fontId="89" fillId="0" borderId="222" xfId="0" applyFont="1" applyFill="1" applyBorder="1" applyAlignment="1" applyProtection="1">
      <alignment horizontal="left" vertical="center"/>
      <protection hidden="1"/>
    </xf>
    <xf numFmtId="0" fontId="89" fillId="0" borderId="223" xfId="0" applyFont="1" applyFill="1" applyBorder="1" applyAlignment="1" applyProtection="1">
      <alignment horizontal="left" vertical="center"/>
      <protection hidden="1"/>
    </xf>
    <xf numFmtId="0" fontId="89" fillId="0" borderId="224" xfId="0" applyFont="1" applyFill="1" applyBorder="1" applyAlignment="1" applyProtection="1">
      <alignment horizontal="left" vertical="center"/>
      <protection hidden="1"/>
    </xf>
    <xf numFmtId="0" fontId="88" fillId="0" borderId="226" xfId="0" applyFont="1" applyFill="1" applyBorder="1" applyAlignment="1" applyProtection="1">
      <alignment horizontal="center" vertical="center"/>
      <protection hidden="1"/>
    </xf>
    <xf numFmtId="0" fontId="88" fillId="0" borderId="227" xfId="0" applyFont="1" applyFill="1" applyBorder="1" applyAlignment="1" applyProtection="1">
      <alignment horizontal="center" vertical="center"/>
      <protection hidden="1"/>
    </xf>
    <xf numFmtId="0" fontId="88" fillId="0" borderId="228" xfId="0" applyFont="1" applyFill="1" applyBorder="1" applyAlignment="1" applyProtection="1">
      <alignment horizontal="center" vertical="center"/>
      <protection hidden="1"/>
    </xf>
    <xf numFmtId="0" fontId="87" fillId="0" borderId="222" xfId="0" applyFont="1" applyFill="1" applyBorder="1" applyAlignment="1" applyProtection="1">
      <alignment horizontal="left" vertical="center"/>
      <protection hidden="1"/>
    </xf>
    <xf numFmtId="0" fontId="87" fillId="0" borderId="223" xfId="0" applyFont="1" applyFill="1" applyBorder="1" applyAlignment="1" applyProtection="1">
      <alignment horizontal="left" vertical="center"/>
      <protection hidden="1"/>
    </xf>
    <xf numFmtId="0" fontId="87" fillId="0" borderId="224" xfId="0" applyFont="1" applyFill="1" applyBorder="1" applyAlignment="1" applyProtection="1">
      <alignment horizontal="left" vertical="center"/>
      <protection hidden="1"/>
    </xf>
    <xf numFmtId="0" fontId="87" fillId="0" borderId="222" xfId="0" applyFont="1" applyFill="1" applyBorder="1" applyAlignment="1" applyProtection="1">
      <alignment horizontal="left" vertical="center" wrapText="1"/>
      <protection hidden="1"/>
    </xf>
    <xf numFmtId="0" fontId="87" fillId="0" borderId="223" xfId="0" applyFont="1" applyFill="1" applyBorder="1" applyAlignment="1" applyProtection="1">
      <alignment horizontal="left" vertical="center" wrapText="1"/>
      <protection hidden="1"/>
    </xf>
    <xf numFmtId="0" fontId="87" fillId="0" borderId="224" xfId="0" applyFont="1" applyFill="1" applyBorder="1" applyAlignment="1" applyProtection="1">
      <alignment horizontal="left" vertical="center" wrapText="1"/>
      <protection hidden="1"/>
    </xf>
    <xf numFmtId="0" fontId="89" fillId="0" borderId="222" xfId="0" applyFont="1" applyFill="1" applyBorder="1" applyAlignment="1" applyProtection="1">
      <alignment horizontal="left" vertical="center" wrapText="1"/>
      <protection hidden="1"/>
    </xf>
    <xf numFmtId="0" fontId="89" fillId="0" borderId="223" xfId="0" applyFont="1" applyFill="1" applyBorder="1" applyAlignment="1" applyProtection="1">
      <alignment horizontal="left" vertical="center" wrapText="1"/>
      <protection hidden="1"/>
    </xf>
    <xf numFmtId="0" fontId="89" fillId="0" borderId="224" xfId="0" applyFont="1" applyFill="1" applyBorder="1" applyAlignment="1" applyProtection="1">
      <alignment horizontal="left" vertical="center" wrapText="1"/>
      <protection hidden="1"/>
    </xf>
    <xf numFmtId="0" fontId="9" fillId="0" borderId="0" xfId="29" applyFont="1" applyFill="1" applyBorder="1" applyAlignment="1" applyProtection="1">
      <alignment horizontal="left" vertical="center"/>
      <protection hidden="1"/>
    </xf>
    <xf numFmtId="0" fontId="92" fillId="0" borderId="0" xfId="29" applyFont="1" applyFill="1" applyBorder="1" applyAlignment="1" applyProtection="1">
      <alignment horizontal="left" vertical="center" wrapText="1"/>
      <protection hidden="1"/>
    </xf>
    <xf numFmtId="0" fontId="22" fillId="0" borderId="22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center"/>
    </xf>
    <xf numFmtId="0" fontId="17" fillId="0" borderId="0" xfId="0" applyFont="1" applyFill="1" applyAlignment="1" applyProtection="1"/>
    <xf numFmtId="0" fontId="14" fillId="0" borderId="0" xfId="0" applyFont="1" applyFill="1" applyAlignment="1" applyProtection="1">
      <alignment horizontal="right"/>
    </xf>
    <xf numFmtId="0" fontId="34" fillId="0" borderId="0" xfId="0" applyFont="1" applyAlignment="1" applyProtection="1">
      <alignment horizontal="left"/>
    </xf>
    <xf numFmtId="0" fontId="15" fillId="0" borderId="0" xfId="0" applyFont="1" applyAlignment="1">
      <alignment horizontal="center"/>
    </xf>
    <xf numFmtId="3" fontId="17" fillId="10" borderId="212" xfId="0" applyNumberFormat="1" applyFont="1" applyFill="1" applyBorder="1" applyAlignment="1" applyProtection="1">
      <alignment horizontal="center"/>
      <protection locked="0"/>
    </xf>
    <xf numFmtId="3" fontId="17" fillId="10" borderId="213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</xf>
    <xf numFmtId="0" fontId="10" fillId="0" borderId="27" xfId="26" applyFont="1" applyBorder="1" applyAlignment="1" applyProtection="1"/>
    <xf numFmtId="0" fontId="10" fillId="0" borderId="7" xfId="26" applyFont="1" applyBorder="1" applyAlignment="1" applyProtection="1"/>
    <xf numFmtId="0" fontId="10" fillId="0" borderId="48" xfId="26" applyFont="1" applyBorder="1" applyAlignment="1" applyProtection="1"/>
    <xf numFmtId="0" fontId="10" fillId="0" borderId="54" xfId="26" applyFont="1" applyBorder="1" applyAlignment="1" applyProtection="1"/>
    <xf numFmtId="0" fontId="7" fillId="9" borderId="51" xfId="0" applyFont="1" applyFill="1" applyBorder="1" applyAlignment="1" applyProtection="1">
      <alignment horizontal="center"/>
    </xf>
    <xf numFmtId="0" fontId="7" fillId="9" borderId="48" xfId="0" applyFont="1" applyFill="1" applyBorder="1" applyAlignment="1" applyProtection="1">
      <alignment horizontal="center"/>
    </xf>
    <xf numFmtId="0" fontId="7" fillId="9" borderId="54" xfId="0" applyFont="1" applyFill="1" applyBorder="1" applyAlignment="1" applyProtection="1">
      <alignment horizontal="center"/>
    </xf>
    <xf numFmtId="0" fontId="23" fillId="10" borderId="1" xfId="0" applyFont="1" applyFill="1" applyBorder="1" applyAlignment="1" applyProtection="1">
      <alignment horizontal="center"/>
      <protection locked="0"/>
    </xf>
    <xf numFmtId="0" fontId="23" fillId="10" borderId="77" xfId="0" applyFont="1" applyFill="1" applyBorder="1" applyAlignment="1" applyProtection="1">
      <alignment horizontal="center"/>
      <protection locked="0"/>
    </xf>
    <xf numFmtId="0" fontId="7" fillId="9" borderId="49" xfId="0" applyFont="1" applyFill="1" applyBorder="1" applyAlignment="1" applyProtection="1">
      <alignment horizontal="center"/>
    </xf>
    <xf numFmtId="0" fontId="7" fillId="9" borderId="27" xfId="0" applyFont="1" applyFill="1" applyBorder="1" applyAlignment="1" applyProtection="1">
      <alignment horizontal="center"/>
    </xf>
    <xf numFmtId="0" fontId="7" fillId="9" borderId="7" xfId="0" applyFont="1" applyFill="1" applyBorder="1" applyAlignment="1" applyProtection="1">
      <alignment horizontal="center"/>
    </xf>
    <xf numFmtId="0" fontId="7" fillId="9" borderId="47" xfId="0" applyFont="1" applyFill="1" applyBorder="1" applyAlignment="1" applyProtection="1">
      <alignment horizontal="center"/>
    </xf>
    <xf numFmtId="0" fontId="7" fillId="9" borderId="0" xfId="0" applyFont="1" applyFill="1" applyBorder="1" applyAlignment="1" applyProtection="1">
      <alignment horizontal="center"/>
    </xf>
    <xf numFmtId="0" fontId="7" fillId="9" borderId="30" xfId="0" applyFont="1" applyFill="1" applyBorder="1" applyAlignment="1" applyProtection="1">
      <alignment horizontal="center"/>
    </xf>
    <xf numFmtId="3" fontId="23" fillId="10" borderId="18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9" fontId="23" fillId="10" borderId="0" xfId="0" applyNumberFormat="1" applyFont="1" applyFill="1" applyAlignment="1" applyProtection="1">
      <alignment horizontal="center"/>
      <protection locked="0"/>
    </xf>
    <xf numFmtId="0" fontId="5" fillId="0" borderId="100" xfId="0" applyFont="1" applyBorder="1" applyAlignment="1">
      <alignment horizontal="left"/>
    </xf>
    <xf numFmtId="0" fontId="17" fillId="0" borderId="210" xfId="0" applyFont="1" applyFill="1" applyBorder="1" applyAlignment="1" applyProtection="1">
      <alignment horizontal="center"/>
    </xf>
    <xf numFmtId="0" fontId="17" fillId="0" borderId="211" xfId="0" applyFont="1" applyFill="1" applyBorder="1" applyAlignment="1" applyProtection="1">
      <alignment horizontal="center"/>
    </xf>
    <xf numFmtId="3" fontId="23" fillId="10" borderId="105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/>
    <xf numFmtId="0" fontId="14" fillId="0" borderId="0" xfId="0" applyFont="1" applyAlignment="1" applyProtection="1"/>
    <xf numFmtId="0" fontId="14" fillId="0" borderId="0" xfId="0" applyFont="1" applyFill="1" applyAlignment="1" applyProtection="1">
      <alignment horizontal="left"/>
    </xf>
    <xf numFmtId="0" fontId="0" fillId="0" borderId="93" xfId="0" applyBorder="1" applyAlignment="1" applyProtection="1">
      <alignment horizontal="left"/>
    </xf>
    <xf numFmtId="0" fontId="0" fillId="0" borderId="117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57" fillId="0" borderId="94" xfId="26" applyFont="1" applyBorder="1" applyAlignment="1">
      <alignment horizontal="left"/>
    </xf>
    <xf numFmtId="0" fontId="57" fillId="0" borderId="204" xfId="26" applyFont="1" applyBorder="1" applyAlignment="1">
      <alignment horizontal="left"/>
    </xf>
    <xf numFmtId="0" fontId="57" fillId="0" borderId="95" xfId="26" applyFont="1" applyBorder="1" applyAlignment="1">
      <alignment horizontal="left"/>
    </xf>
    <xf numFmtId="3" fontId="5" fillId="14" borderId="203" xfId="0" applyNumberFormat="1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14" fillId="0" borderId="21" xfId="0" applyFont="1" applyBorder="1" applyAlignment="1" applyProtection="1">
      <alignment horizontal="left"/>
    </xf>
    <xf numFmtId="0" fontId="23" fillId="0" borderId="58" xfId="18" applyFont="1" applyBorder="1" applyAlignment="1" applyProtection="1">
      <alignment horizontal="center"/>
    </xf>
    <xf numFmtId="0" fontId="23" fillId="0" borderId="54" xfId="18" applyFont="1" applyBorder="1" applyAlignment="1" applyProtection="1">
      <alignment horizontal="center"/>
    </xf>
    <xf numFmtId="0" fontId="0" fillId="0" borderId="0" xfId="18" applyFont="1" applyAlignment="1" applyProtection="1">
      <alignment wrapText="1"/>
    </xf>
    <xf numFmtId="0" fontId="0" fillId="0" borderId="0" xfId="0" applyAlignment="1">
      <alignment wrapText="1"/>
    </xf>
    <xf numFmtId="0" fontId="10" fillId="9" borderId="94" xfId="0" applyFont="1" applyFill="1" applyBorder="1" applyAlignment="1" applyProtection="1">
      <alignment horizontal="center"/>
    </xf>
    <xf numFmtId="0" fontId="10" fillId="9" borderId="95" xfId="0" applyFont="1" applyFill="1" applyBorder="1" applyAlignment="1" applyProtection="1">
      <alignment horizontal="center"/>
    </xf>
    <xf numFmtId="0" fontId="57" fillId="9" borderId="94" xfId="0" applyFont="1" applyFill="1" applyBorder="1" applyAlignment="1" applyProtection="1">
      <alignment horizontal="center"/>
    </xf>
    <xf numFmtId="0" fontId="57" fillId="9" borderId="204" xfId="0" applyFont="1" applyFill="1" applyBorder="1" applyAlignment="1" applyProtection="1">
      <alignment horizontal="center"/>
    </xf>
    <xf numFmtId="0" fontId="57" fillId="9" borderId="95" xfId="0" applyFont="1" applyFill="1" applyBorder="1" applyAlignment="1" applyProtection="1">
      <alignment horizontal="center"/>
    </xf>
    <xf numFmtId="49" fontId="9" fillId="15" borderId="109" xfId="6" applyNumberFormat="1" applyFont="1" applyFill="1" applyBorder="1" applyAlignment="1">
      <alignment horizontal="left"/>
    </xf>
    <xf numFmtId="49" fontId="9" fillId="15" borderId="166" xfId="0" applyNumberFormat="1" applyFont="1" applyFill="1" applyBorder="1" applyAlignment="1">
      <alignment horizontal="left"/>
    </xf>
    <xf numFmtId="49" fontId="9" fillId="15" borderId="200" xfId="6" applyNumberFormat="1" applyFont="1" applyFill="1" applyBorder="1" applyAlignment="1">
      <alignment horizontal="left"/>
    </xf>
    <xf numFmtId="49" fontId="9" fillId="15" borderId="7" xfId="0" applyNumberFormat="1" applyFont="1" applyFill="1" applyBorder="1" applyAlignment="1">
      <alignment horizontal="left"/>
    </xf>
    <xf numFmtId="0" fontId="9" fillId="0" borderId="180" xfId="6" applyFont="1" applyBorder="1" applyAlignment="1">
      <alignment horizontal="center" vertical="center" wrapText="1"/>
    </xf>
    <xf numFmtId="0" fontId="0" fillId="0" borderId="150" xfId="0" applyBorder="1" applyAlignment="1">
      <alignment vertical="center"/>
    </xf>
    <xf numFmtId="0" fontId="5" fillId="0" borderId="47" xfId="19" applyFont="1" applyBorder="1" applyAlignment="1" applyProtection="1">
      <alignment horizontal="center" vertical="justify"/>
    </xf>
    <xf numFmtId="14" fontId="23" fillId="0" borderId="0" xfId="16" applyNumberFormat="1" applyFont="1" applyAlignment="1" applyProtection="1">
      <alignment horizontal="center"/>
    </xf>
    <xf numFmtId="0" fontId="7" fillId="9" borderId="49" xfId="16" applyFont="1" applyFill="1" applyBorder="1" applyAlignment="1" applyProtection="1">
      <alignment horizontal="center"/>
    </xf>
    <xf numFmtId="0" fontId="7" fillId="9" borderId="27" xfId="16" applyFont="1" applyFill="1" applyBorder="1" applyAlignment="1" applyProtection="1">
      <alignment horizontal="center"/>
    </xf>
    <xf numFmtId="0" fontId="7" fillId="9" borderId="7" xfId="16" applyFont="1" applyFill="1" applyBorder="1" applyAlignment="1" applyProtection="1">
      <alignment horizontal="center"/>
    </xf>
    <xf numFmtId="0" fontId="7" fillId="9" borderId="51" xfId="16" applyFont="1" applyFill="1" applyBorder="1" applyAlignment="1" applyProtection="1">
      <alignment horizontal="center"/>
    </xf>
    <xf numFmtId="0" fontId="7" fillId="9" borderId="48" xfId="16" applyFont="1" applyFill="1" applyBorder="1" applyAlignment="1" applyProtection="1">
      <alignment horizontal="center"/>
    </xf>
    <xf numFmtId="0" fontId="7" fillId="9" borderId="54" xfId="16" applyFont="1" applyFill="1" applyBorder="1" applyAlignment="1" applyProtection="1">
      <alignment horizontal="center"/>
    </xf>
    <xf numFmtId="0" fontId="10" fillId="0" borderId="27" xfId="26" applyFont="1" applyBorder="1" applyAlignment="1" applyProtection="1">
      <alignment horizontal="left"/>
    </xf>
    <xf numFmtId="0" fontId="10" fillId="0" borderId="7" xfId="26" applyFont="1" applyBorder="1" applyAlignment="1" applyProtection="1">
      <alignment horizontal="left"/>
    </xf>
    <xf numFmtId="0" fontId="10" fillId="0" borderId="48" xfId="26" applyFont="1" applyBorder="1" applyAlignment="1" applyProtection="1">
      <alignment horizontal="center"/>
    </xf>
    <xf numFmtId="0" fontId="23" fillId="0" borderId="0" xfId="16" applyFont="1" applyAlignment="1" applyProtection="1">
      <alignment horizontal="left"/>
    </xf>
    <xf numFmtId="0" fontId="23" fillId="0" borderId="30" xfId="16" applyFont="1" applyBorder="1" applyAlignment="1" applyProtection="1">
      <alignment horizontal="left"/>
    </xf>
    <xf numFmtId="0" fontId="0" fillId="0" borderId="0" xfId="16" applyFont="1" applyAlignment="1" applyProtection="1">
      <alignment horizontal="left"/>
    </xf>
    <xf numFmtId="0" fontId="28" fillId="0" borderId="0" xfId="16" applyFont="1" applyAlignment="1" applyProtection="1">
      <alignment horizontal="center"/>
    </xf>
    <xf numFmtId="0" fontId="31" fillId="0" borderId="0" xfId="16" applyFont="1" applyAlignment="1" applyProtection="1">
      <alignment horizontal="left"/>
    </xf>
    <xf numFmtId="0" fontId="31" fillId="0" borderId="30" xfId="16" applyFont="1" applyBorder="1" applyAlignment="1" applyProtection="1">
      <alignment horizontal="left"/>
    </xf>
    <xf numFmtId="0" fontId="7" fillId="9" borderId="51" xfId="19" applyFont="1" applyFill="1" applyBorder="1" applyAlignment="1" applyProtection="1">
      <alignment horizontal="center"/>
    </xf>
    <xf numFmtId="0" fontId="7" fillId="9" borderId="48" xfId="19" applyFont="1" applyFill="1" applyBorder="1" applyAlignment="1" applyProtection="1">
      <alignment horizontal="center"/>
    </xf>
    <xf numFmtId="0" fontId="7" fillId="9" borderId="54" xfId="19" applyFont="1" applyFill="1" applyBorder="1" applyAlignment="1" applyProtection="1">
      <alignment horizontal="center"/>
    </xf>
    <xf numFmtId="0" fontId="23" fillId="0" borderId="0" xfId="19" applyFont="1" applyAlignment="1" applyProtection="1">
      <alignment horizontal="left"/>
    </xf>
    <xf numFmtId="0" fontId="23" fillId="0" borderId="30" xfId="19" applyFont="1" applyBorder="1" applyAlignment="1" applyProtection="1">
      <alignment horizontal="left"/>
    </xf>
    <xf numFmtId="0" fontId="7" fillId="9" borderId="49" xfId="19" applyFont="1" applyFill="1" applyBorder="1" applyAlignment="1" applyProtection="1">
      <alignment horizontal="center"/>
    </xf>
    <xf numFmtId="0" fontId="7" fillId="9" borderId="27" xfId="19" applyFont="1" applyFill="1" applyBorder="1" applyAlignment="1" applyProtection="1">
      <alignment horizontal="center"/>
    </xf>
    <xf numFmtId="0" fontId="7" fillId="9" borderId="7" xfId="19" applyFont="1" applyFill="1" applyBorder="1" applyAlignment="1" applyProtection="1">
      <alignment horizontal="center"/>
    </xf>
    <xf numFmtId="0" fontId="6" fillId="0" borderId="0" xfId="19" applyFont="1" applyAlignment="1" applyProtection="1">
      <alignment horizontal="left" vertical="center"/>
    </xf>
    <xf numFmtId="0" fontId="4" fillId="0" borderId="0" xfId="16" quotePrefix="1" applyFont="1" applyAlignment="1">
      <alignment horizontal="left" vertical="center"/>
    </xf>
    <xf numFmtId="0" fontId="16" fillId="0" borderId="0" xfId="16" applyFont="1" applyAlignment="1" applyProtection="1">
      <alignment horizontal="left"/>
    </xf>
    <xf numFmtId="0" fontId="16" fillId="0" borderId="30" xfId="16" applyFont="1" applyBorder="1" applyAlignment="1" applyProtection="1">
      <alignment horizontal="left"/>
    </xf>
    <xf numFmtId="14" fontId="23" fillId="0" borderId="0" xfId="18" applyNumberFormat="1" applyFont="1" applyAlignment="1" applyProtection="1">
      <alignment horizontal="center"/>
    </xf>
    <xf numFmtId="0" fontId="7" fillId="9" borderId="49" xfId="18" applyFont="1" applyFill="1" applyBorder="1" applyAlignment="1" applyProtection="1">
      <alignment horizontal="center"/>
    </xf>
    <xf numFmtId="0" fontId="7" fillId="9" borderId="27" xfId="18" applyFont="1" applyFill="1" applyBorder="1" applyAlignment="1" applyProtection="1">
      <alignment horizontal="center"/>
    </xf>
    <xf numFmtId="0" fontId="7" fillId="9" borderId="7" xfId="18" applyFont="1" applyFill="1" applyBorder="1" applyAlignment="1" applyProtection="1">
      <alignment horizontal="center"/>
    </xf>
    <xf numFmtId="0" fontId="7" fillId="9" borderId="51" xfId="18" applyFont="1" applyFill="1" applyBorder="1" applyAlignment="1" applyProtection="1">
      <alignment horizontal="center"/>
    </xf>
    <xf numFmtId="0" fontId="7" fillId="9" borderId="48" xfId="18" applyFont="1" applyFill="1" applyBorder="1" applyAlignment="1" applyProtection="1">
      <alignment horizontal="center"/>
    </xf>
    <xf numFmtId="0" fontId="7" fillId="9" borderId="54" xfId="18" applyFont="1" applyFill="1" applyBorder="1" applyAlignment="1" applyProtection="1">
      <alignment horizontal="center"/>
    </xf>
    <xf numFmtId="0" fontId="10" fillId="0" borderId="54" xfId="26" applyFont="1" applyBorder="1" applyAlignment="1" applyProtection="1">
      <alignment horizontal="center"/>
    </xf>
    <xf numFmtId="0" fontId="23" fillId="0" borderId="0" xfId="16" applyFont="1" applyAlignment="1" applyProtection="1">
      <alignment horizontal="left" vertical="center"/>
    </xf>
    <xf numFmtId="0" fontId="28" fillId="0" borderId="0" xfId="18" applyFont="1" applyAlignment="1" applyProtection="1">
      <alignment horizontal="left" vertical="center"/>
    </xf>
    <xf numFmtId="0" fontId="28" fillId="0" borderId="30" xfId="18" applyFont="1" applyBorder="1" applyAlignment="1" applyProtection="1">
      <alignment horizontal="left" vertical="center"/>
    </xf>
    <xf numFmtId="0" fontId="10" fillId="0" borderId="47" xfId="18" applyFont="1" applyBorder="1" applyAlignment="1" applyProtection="1">
      <alignment horizontal="center"/>
    </xf>
    <xf numFmtId="0" fontId="10" fillId="0" borderId="0" xfId="18" applyFont="1" applyBorder="1" applyAlignment="1" applyProtection="1">
      <alignment horizontal="center"/>
    </xf>
    <xf numFmtId="0" fontId="10" fillId="0" borderId="30" xfId="18" applyFont="1" applyBorder="1" applyAlignment="1" applyProtection="1">
      <alignment horizontal="center"/>
    </xf>
    <xf numFmtId="0" fontId="9" fillId="0" borderId="214" xfId="18" applyFont="1" applyBorder="1" applyAlignment="1" applyProtection="1">
      <alignment horizontal="center"/>
    </xf>
    <xf numFmtId="0" fontId="9" fillId="0" borderId="215" xfId="18" applyFont="1" applyBorder="1" applyAlignment="1" applyProtection="1">
      <alignment horizontal="center"/>
    </xf>
    <xf numFmtId="0" fontId="4" fillId="0" borderId="0" xfId="18" applyFont="1" applyBorder="1" applyAlignment="1" applyProtection="1">
      <alignment horizontal="center" vertical="center"/>
    </xf>
    <xf numFmtId="0" fontId="4" fillId="0" borderId="30" xfId="18" applyFont="1" applyBorder="1" applyAlignment="1" applyProtection="1">
      <alignment horizontal="center" vertical="center"/>
    </xf>
    <xf numFmtId="0" fontId="23" fillId="0" borderId="0" xfId="18" applyFont="1" applyBorder="1" applyAlignment="1" applyProtection="1">
      <alignment horizontal="left" vertical="center"/>
    </xf>
    <xf numFmtId="0" fontId="23" fillId="0" borderId="30" xfId="18" applyFont="1" applyBorder="1" applyAlignment="1" applyProtection="1">
      <alignment horizontal="left" vertical="center"/>
    </xf>
    <xf numFmtId="0" fontId="6" fillId="0" borderId="0" xfId="21" applyFont="1" applyAlignment="1">
      <alignment horizontal="left"/>
    </xf>
    <xf numFmtId="0" fontId="8" fillId="4" borderId="41" xfId="11" applyFont="1" applyFill="1" applyBorder="1" applyAlignment="1">
      <alignment horizontal="center"/>
    </xf>
    <xf numFmtId="0" fontId="8" fillId="4" borderId="25" xfId="11" applyFont="1" applyFill="1" applyBorder="1" applyAlignment="1">
      <alignment horizontal="center"/>
    </xf>
    <xf numFmtId="0" fontId="8" fillId="4" borderId="41" xfId="11" applyFont="1" applyFill="1" applyBorder="1" applyAlignment="1">
      <alignment horizontal="center" wrapText="1"/>
    </xf>
    <xf numFmtId="0" fontId="8" fillId="4" borderId="24" xfId="11" applyFont="1" applyFill="1" applyBorder="1" applyAlignment="1">
      <alignment horizontal="center" wrapText="1"/>
    </xf>
    <xf numFmtId="0" fontId="69" fillId="11" borderId="0" xfId="21" applyFont="1" applyFill="1" applyAlignment="1">
      <alignment horizontal="center" vertical="center"/>
    </xf>
    <xf numFmtId="0" fontId="69" fillId="11" borderId="100" xfId="21" applyFont="1" applyFill="1" applyBorder="1" applyAlignment="1">
      <alignment horizontal="center" vertical="center"/>
    </xf>
    <xf numFmtId="0" fontId="6" fillId="11" borderId="0" xfId="21" applyFont="1" applyFill="1" applyAlignment="1">
      <alignment horizontal="center" vertical="center"/>
    </xf>
    <xf numFmtId="0" fontId="76" fillId="19" borderId="26" xfId="23" applyFont="1" applyFill="1" applyBorder="1" applyAlignment="1">
      <alignment horizontal="center" vertical="center" wrapText="1"/>
    </xf>
    <xf numFmtId="0" fontId="76" fillId="19" borderId="2" xfId="23" applyFont="1" applyFill="1" applyBorder="1" applyAlignment="1">
      <alignment horizontal="center" vertical="center" wrapText="1"/>
    </xf>
    <xf numFmtId="0" fontId="77" fillId="0" borderId="0" xfId="23" applyFont="1" applyAlignment="1">
      <alignment horizontal="left"/>
    </xf>
    <xf numFmtId="0" fontId="77" fillId="0" borderId="0" xfId="23" applyFont="1" applyAlignment="1">
      <alignment horizontal="left" wrapText="1"/>
    </xf>
    <xf numFmtId="0" fontId="0" fillId="14" borderId="0" xfId="0" applyFill="1" applyBorder="1" applyAlignment="1">
      <alignment horizontal="center"/>
    </xf>
    <xf numFmtId="0" fontId="77" fillId="0" borderId="0" xfId="23" applyFont="1" applyAlignment="1">
      <alignment horizontal="left" vertical="center" wrapText="1"/>
    </xf>
    <xf numFmtId="0" fontId="7" fillId="9" borderId="1" xfId="11" applyFont="1" applyFill="1" applyBorder="1" applyAlignment="1">
      <alignment horizontal="center"/>
    </xf>
    <xf numFmtId="0" fontId="7" fillId="9" borderId="78" xfId="11" applyFont="1" applyFill="1" applyBorder="1" applyAlignment="1">
      <alignment horizontal="center"/>
    </xf>
    <xf numFmtId="0" fontId="76" fillId="2" borderId="1" xfId="23" applyFont="1" applyFill="1" applyBorder="1" applyAlignment="1">
      <alignment horizontal="center"/>
    </xf>
    <xf numFmtId="0" fontId="76" fillId="2" borderId="78" xfId="23" applyFont="1" applyFill="1" applyBorder="1" applyAlignment="1">
      <alignment horizontal="center"/>
    </xf>
    <xf numFmtId="0" fontId="76" fillId="2" borderId="77" xfId="23" applyFont="1" applyFill="1" applyBorder="1" applyAlignment="1">
      <alignment horizontal="center"/>
    </xf>
    <xf numFmtId="0" fontId="76" fillId="19" borderId="3" xfId="23" applyFont="1" applyFill="1" applyBorder="1" applyAlignment="1">
      <alignment horizontal="center" vertical="center" wrapText="1"/>
    </xf>
    <xf numFmtId="0" fontId="76" fillId="19" borderId="4" xfId="23" applyFont="1" applyFill="1" applyBorder="1" applyAlignment="1">
      <alignment horizontal="center" vertical="center" wrapText="1"/>
    </xf>
    <xf numFmtId="0" fontId="76" fillId="19" borderId="5" xfId="23" applyFont="1" applyFill="1" applyBorder="1" applyAlignment="1">
      <alignment horizontal="center" vertical="center" wrapText="1"/>
    </xf>
    <xf numFmtId="0" fontId="76" fillId="19" borderId="41" xfId="23" applyFont="1" applyFill="1" applyBorder="1" applyAlignment="1">
      <alignment horizontal="center" vertical="center" wrapText="1"/>
    </xf>
    <xf numFmtId="0" fontId="76" fillId="19" borderId="24" xfId="23" applyFont="1" applyFill="1" applyBorder="1" applyAlignment="1">
      <alignment horizontal="center" vertical="center" wrapText="1"/>
    </xf>
    <xf numFmtId="0" fontId="76" fillId="19" borderId="25" xfId="23" applyFont="1" applyFill="1" applyBorder="1" applyAlignment="1">
      <alignment horizontal="center" vertical="center" wrapText="1"/>
    </xf>
    <xf numFmtId="0" fontId="6" fillId="0" borderId="0" xfId="17" applyFont="1" applyAlignment="1" applyProtection="1">
      <alignment horizontal="left"/>
    </xf>
    <xf numFmtId="0" fontId="15" fillId="0" borderId="0" xfId="17" applyFont="1" applyFill="1" applyAlignment="1" applyProtection="1"/>
    <xf numFmtId="0" fontId="6" fillId="0" borderId="47" xfId="17" applyFont="1" applyBorder="1" applyAlignment="1" applyProtection="1">
      <alignment horizontal="center"/>
    </xf>
    <xf numFmtId="0" fontId="6" fillId="0" borderId="0" xfId="17" applyFont="1" applyBorder="1" applyAlignment="1" applyProtection="1">
      <alignment horizontal="center"/>
    </xf>
    <xf numFmtId="0" fontId="6" fillId="0" borderId="21" xfId="17" applyFont="1" applyBorder="1" applyAlignment="1" applyProtection="1">
      <alignment horizontal="center"/>
    </xf>
    <xf numFmtId="0" fontId="15" fillId="0" borderId="0" xfId="17" applyFont="1" applyAlignment="1" applyProtection="1">
      <alignment horizontal="left"/>
    </xf>
    <xf numFmtId="0" fontId="5" fillId="0" borderId="0" xfId="17" applyFont="1" applyAlignment="1" applyProtection="1">
      <alignment horizontal="center"/>
    </xf>
    <xf numFmtId="0" fontId="5" fillId="0" borderId="21" xfId="17" applyFont="1" applyBorder="1" applyAlignment="1" applyProtection="1">
      <alignment horizontal="center"/>
    </xf>
    <xf numFmtId="166" fontId="9" fillId="0" borderId="22" xfId="17" applyNumberFormat="1" applyFont="1" applyBorder="1" applyAlignment="1" applyProtection="1">
      <alignment horizontal="center"/>
    </xf>
    <xf numFmtId="166" fontId="9" fillId="0" borderId="21" xfId="17" applyNumberFormat="1" applyFont="1" applyBorder="1" applyAlignment="1" applyProtection="1">
      <alignment horizontal="center"/>
    </xf>
    <xf numFmtId="166" fontId="9" fillId="0" borderId="22" xfId="17" applyNumberFormat="1" applyFont="1" applyBorder="1" applyAlignment="1" applyProtection="1">
      <alignment horizontal="center" vertical="center"/>
    </xf>
    <xf numFmtId="166" fontId="9" fillId="0" borderId="21" xfId="17" applyNumberFormat="1" applyFont="1" applyBorder="1" applyAlignment="1" applyProtection="1">
      <alignment horizontal="center" vertical="center"/>
    </xf>
    <xf numFmtId="0" fontId="6" fillId="0" borderId="47" xfId="17" applyFont="1" applyBorder="1" applyAlignment="1" applyProtection="1">
      <alignment horizontal="left"/>
    </xf>
    <xf numFmtId="0" fontId="6" fillId="0" borderId="0" xfId="17" applyFont="1" applyBorder="1" applyAlignment="1" applyProtection="1">
      <alignment horizontal="left"/>
    </xf>
    <xf numFmtId="0" fontId="6" fillId="0" borderId="21" xfId="17" applyFont="1" applyBorder="1" applyAlignment="1" applyProtection="1">
      <alignment horizontal="left"/>
    </xf>
    <xf numFmtId="0" fontId="0" fillId="0" borderId="22" xfId="17" applyFont="1" applyBorder="1" applyAlignment="1" applyProtection="1">
      <alignment horizontal="center"/>
    </xf>
    <xf numFmtId="0" fontId="0" fillId="0" borderId="0" xfId="17" applyFont="1" applyBorder="1" applyAlignment="1" applyProtection="1">
      <alignment horizontal="center"/>
    </xf>
    <xf numFmtId="0" fontId="0" fillId="0" borderId="21" xfId="17" applyFont="1" applyBorder="1" applyAlignment="1" applyProtection="1">
      <alignment horizontal="center"/>
    </xf>
    <xf numFmtId="0" fontId="8" fillId="0" borderId="49" xfId="17" applyFont="1" applyBorder="1" applyAlignment="1" applyProtection="1">
      <alignment horizontal="center"/>
    </xf>
    <xf numFmtId="0" fontId="8" fillId="0" borderId="27" xfId="17" applyFont="1" applyBorder="1" applyAlignment="1" applyProtection="1">
      <alignment horizontal="center"/>
    </xf>
    <xf numFmtId="0" fontId="8" fillId="0" borderId="14" xfId="17" applyFont="1" applyBorder="1" applyAlignment="1" applyProtection="1">
      <alignment horizontal="center"/>
    </xf>
    <xf numFmtId="0" fontId="8" fillId="0" borderId="47" xfId="17" applyFont="1" applyBorder="1" applyAlignment="1" applyProtection="1">
      <alignment horizontal="center"/>
    </xf>
    <xf numFmtId="0" fontId="8" fillId="0" borderId="0" xfId="17" applyFont="1" applyBorder="1" applyAlignment="1" applyProtection="1">
      <alignment horizontal="center"/>
    </xf>
    <xf numFmtId="0" fontId="8" fillId="0" borderId="21" xfId="17" applyFont="1" applyBorder="1" applyAlignment="1" applyProtection="1">
      <alignment horizontal="center"/>
    </xf>
    <xf numFmtId="0" fontId="8" fillId="0" borderId="200" xfId="17" applyFont="1" applyBorder="1" applyAlignment="1" applyProtection="1">
      <alignment horizontal="center"/>
    </xf>
    <xf numFmtId="0" fontId="8" fillId="0" borderId="7" xfId="17" applyFont="1" applyBorder="1" applyAlignment="1" applyProtection="1">
      <alignment horizontal="center"/>
    </xf>
    <xf numFmtId="0" fontId="9" fillId="0" borderId="41" xfId="17" applyFont="1" applyBorder="1" applyAlignment="1" applyProtection="1">
      <alignment horizontal="center"/>
    </xf>
    <xf numFmtId="0" fontId="9" fillId="0" borderId="25" xfId="17" applyFont="1" applyBorder="1" applyAlignment="1" applyProtection="1">
      <alignment horizontal="center"/>
    </xf>
    <xf numFmtId="0" fontId="9" fillId="0" borderId="24" xfId="17" applyFont="1" applyBorder="1" applyAlignment="1" applyProtection="1">
      <alignment horizontal="center"/>
    </xf>
    <xf numFmtId="0" fontId="9" fillId="0" borderId="46" xfId="17" applyFont="1" applyBorder="1" applyAlignment="1" applyProtection="1">
      <alignment horizontal="center"/>
    </xf>
    <xf numFmtId="0" fontId="9" fillId="0" borderId="3" xfId="17" applyFont="1" applyBorder="1" applyAlignment="1" applyProtection="1">
      <alignment horizontal="center"/>
    </xf>
    <xf numFmtId="0" fontId="9" fillId="0" borderId="4" xfId="17" applyFont="1" applyBorder="1" applyAlignment="1" applyProtection="1">
      <alignment horizontal="center"/>
    </xf>
    <xf numFmtId="0" fontId="9" fillId="0" borderId="5" xfId="17" applyFont="1" applyBorder="1" applyAlignment="1" applyProtection="1">
      <alignment horizontal="center"/>
    </xf>
    <xf numFmtId="14" fontId="23" fillId="0" borderId="0" xfId="17" applyNumberFormat="1" applyFont="1" applyAlignment="1" applyProtection="1">
      <alignment horizontal="center"/>
    </xf>
    <xf numFmtId="0" fontId="7" fillId="9" borderId="49" xfId="17" applyFont="1" applyFill="1" applyBorder="1" applyAlignment="1" applyProtection="1">
      <alignment horizontal="center"/>
    </xf>
    <xf numFmtId="0" fontId="7" fillId="9" borderId="27" xfId="17" applyFont="1" applyFill="1" applyBorder="1" applyAlignment="1" applyProtection="1">
      <alignment horizontal="center"/>
    </xf>
    <xf numFmtId="0" fontId="7" fillId="9" borderId="7" xfId="17" applyFont="1" applyFill="1" applyBorder="1" applyAlignment="1" applyProtection="1">
      <alignment horizontal="center"/>
    </xf>
    <xf numFmtId="0" fontId="7" fillId="9" borderId="51" xfId="17" applyFont="1" applyFill="1" applyBorder="1" applyAlignment="1" applyProtection="1">
      <alignment horizontal="center"/>
    </xf>
    <xf numFmtId="0" fontId="7" fillId="9" borderId="48" xfId="17" applyFont="1" applyFill="1" applyBorder="1" applyAlignment="1" applyProtection="1">
      <alignment horizontal="center"/>
    </xf>
    <xf numFmtId="0" fontId="7" fillId="9" borderId="54" xfId="17" applyFont="1" applyFill="1" applyBorder="1" applyAlignment="1" applyProtection="1">
      <alignment horizontal="center"/>
    </xf>
    <xf numFmtId="0" fontId="9" fillId="0" borderId="45" xfId="17" applyFont="1" applyBorder="1" applyAlignment="1" applyProtection="1">
      <alignment horizontal="center"/>
    </xf>
    <xf numFmtId="0" fontId="9" fillId="0" borderId="22" xfId="17" applyFont="1" applyBorder="1" applyAlignment="1" applyProtection="1">
      <alignment horizontal="center"/>
    </xf>
    <xf numFmtId="0" fontId="9" fillId="0" borderId="0" xfId="17" applyFont="1" applyBorder="1" applyAlignment="1" applyProtection="1">
      <alignment horizontal="center"/>
    </xf>
    <xf numFmtId="0" fontId="9" fillId="0" borderId="21" xfId="17" applyFont="1" applyBorder="1" applyAlignment="1" applyProtection="1">
      <alignment horizontal="center"/>
    </xf>
    <xf numFmtId="0" fontId="6" fillId="0" borderId="216" xfId="17" applyFont="1" applyBorder="1" applyAlignment="1" applyProtection="1">
      <alignment horizontal="left"/>
    </xf>
    <xf numFmtId="0" fontId="6" fillId="0" borderId="4" xfId="17" applyFont="1" applyBorder="1" applyAlignment="1" applyProtection="1">
      <alignment horizontal="left"/>
    </xf>
    <xf numFmtId="0" fontId="6" fillId="0" borderId="5" xfId="17" applyFont="1" applyBorder="1" applyAlignment="1" applyProtection="1">
      <alignment horizontal="left"/>
    </xf>
    <xf numFmtId="0" fontId="9" fillId="0" borderId="216" xfId="17" applyFont="1" applyBorder="1" applyAlignment="1" applyProtection="1">
      <alignment horizontal="center"/>
    </xf>
    <xf numFmtId="0" fontId="6" fillId="0" borderId="47" xfId="17" applyFont="1" applyBorder="1" applyAlignment="1" applyProtection="1"/>
    <xf numFmtId="0" fontId="6" fillId="0" borderId="0" xfId="17" applyFont="1" applyBorder="1" applyAlignment="1" applyProtection="1"/>
    <xf numFmtId="0" fontId="6" fillId="0" borderId="30" xfId="17" applyFont="1" applyBorder="1" applyAlignment="1" applyProtection="1"/>
    <xf numFmtId="0" fontId="9" fillId="0" borderId="30" xfId="17" applyFont="1" applyBorder="1" applyAlignment="1" applyProtection="1">
      <alignment horizontal="center"/>
    </xf>
    <xf numFmtId="0" fontId="9" fillId="0" borderId="162" xfId="17" applyFont="1" applyBorder="1" applyAlignment="1" applyProtection="1">
      <alignment horizontal="center"/>
    </xf>
    <xf numFmtId="0" fontId="9" fillId="0" borderId="26" xfId="17" applyFont="1" applyBorder="1" applyAlignment="1" applyProtection="1">
      <alignment horizontal="center" vertical="center" wrapText="1"/>
    </xf>
    <xf numFmtId="0" fontId="9" fillId="0" borderId="2" xfId="17" applyFont="1" applyBorder="1" applyAlignment="1" applyProtection="1">
      <alignment horizontal="center" vertical="center" wrapText="1"/>
    </xf>
    <xf numFmtId="0" fontId="9" fillId="0" borderId="15" xfId="17" applyFont="1" applyBorder="1" applyAlignment="1" applyProtection="1">
      <alignment horizontal="center" vertical="center" wrapText="1"/>
    </xf>
    <xf numFmtId="0" fontId="5" fillId="0" borderId="0" xfId="17" applyFont="1" applyAlignment="1" applyProtection="1">
      <alignment horizontal="left"/>
    </xf>
    <xf numFmtId="0" fontId="5" fillId="0" borderId="21" xfId="17" applyFont="1" applyBorder="1" applyAlignment="1" applyProtection="1">
      <alignment horizontal="left"/>
    </xf>
    <xf numFmtId="14" fontId="5" fillId="0" borderId="0" xfId="20" applyNumberFormat="1" applyFont="1" applyBorder="1" applyAlignment="1" applyProtection="1">
      <alignment horizontal="center" vertical="center"/>
    </xf>
    <xf numFmtId="0" fontId="0" fillId="0" borderId="0" xfId="7" applyFont="1" applyAlignment="1" applyProtection="1">
      <alignment horizontal="left" vertical="center"/>
    </xf>
    <xf numFmtId="0" fontId="5" fillId="0" borderId="0" xfId="7" applyFont="1" applyAlignment="1" applyProtection="1">
      <alignment horizontal="left" vertical="center"/>
    </xf>
    <xf numFmtId="0" fontId="4" fillId="0" borderId="0" xfId="7" applyFont="1" applyAlignment="1" applyProtection="1">
      <alignment horizontal="left" vertical="center"/>
    </xf>
    <xf numFmtId="0" fontId="4" fillId="0" borderId="30" xfId="7" applyFont="1" applyBorder="1" applyAlignment="1" applyProtection="1">
      <alignment horizontal="left" vertical="center"/>
    </xf>
    <xf numFmtId="0" fontId="5" fillId="0" borderId="0" xfId="6" applyFont="1" applyFill="1" applyAlignment="1">
      <alignment horizontal="left" vertical="center"/>
    </xf>
    <xf numFmtId="0" fontId="5" fillId="0" borderId="30" xfId="6" applyFont="1" applyFill="1" applyBorder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5" fillId="0" borderId="0" xfId="7" applyFont="1" applyAlignment="1">
      <alignment horizontal="left" vertical="center"/>
    </xf>
    <xf numFmtId="0" fontId="5" fillId="0" borderId="0" xfId="20" applyFont="1" applyAlignment="1">
      <alignment horizontal="center"/>
    </xf>
    <xf numFmtId="0" fontId="5" fillId="0" borderId="30" xfId="7" applyFont="1" applyBorder="1" applyAlignment="1">
      <alignment horizontal="left" vertical="center"/>
    </xf>
    <xf numFmtId="0" fontId="0" fillId="0" borderId="0" xfId="7" applyFont="1" applyAlignment="1">
      <alignment horizontal="left" vertical="center"/>
    </xf>
    <xf numFmtId="14" fontId="23" fillId="0" borderId="0" xfId="20" applyNumberFormat="1" applyFont="1" applyAlignment="1" applyProtection="1">
      <alignment horizontal="center"/>
    </xf>
    <xf numFmtId="0" fontId="8" fillId="0" borderId="3" xfId="20" applyFont="1" applyBorder="1" applyAlignment="1" applyProtection="1">
      <alignment horizontal="center"/>
    </xf>
    <xf numFmtId="0" fontId="8" fillId="0" borderId="4" xfId="20" applyFont="1" applyBorder="1" applyAlignment="1" applyProtection="1">
      <alignment horizontal="center"/>
    </xf>
    <xf numFmtId="0" fontId="8" fillId="0" borderId="5" xfId="20" applyFont="1" applyBorder="1" applyAlignment="1" applyProtection="1">
      <alignment horizontal="center"/>
    </xf>
    <xf numFmtId="0" fontId="8" fillId="0" borderId="41" xfId="20" applyFont="1" applyBorder="1" applyAlignment="1" applyProtection="1">
      <alignment horizontal="center"/>
    </xf>
    <xf numFmtId="0" fontId="8" fillId="0" borderId="24" xfId="20" applyFont="1" applyBorder="1" applyAlignment="1" applyProtection="1">
      <alignment horizontal="center"/>
    </xf>
    <xf numFmtId="0" fontId="8" fillId="0" borderId="25" xfId="20" applyFont="1" applyBorder="1" applyAlignment="1" applyProtection="1">
      <alignment horizontal="center"/>
    </xf>
    <xf numFmtId="0" fontId="8" fillId="0" borderId="63" xfId="20" applyFont="1" applyFill="1" applyBorder="1" applyAlignment="1" applyProtection="1">
      <alignment horizontal="center"/>
    </xf>
    <xf numFmtId="0" fontId="8" fillId="0" borderId="0" xfId="20" applyFont="1" applyFill="1" applyBorder="1" applyAlignment="1" applyProtection="1">
      <alignment horizontal="center"/>
    </xf>
    <xf numFmtId="0" fontId="8" fillId="0" borderId="100" xfId="20" applyFont="1" applyFill="1" applyBorder="1" applyAlignment="1" applyProtection="1">
      <alignment horizontal="center"/>
    </xf>
    <xf numFmtId="0" fontId="6" fillId="11" borderId="66" xfId="20" applyFont="1" applyFill="1" applyBorder="1" applyAlignment="1" applyProtection="1">
      <alignment horizontal="center" vertical="center"/>
    </xf>
    <xf numFmtId="0" fontId="6" fillId="11" borderId="24" xfId="20" applyFont="1" applyFill="1" applyBorder="1" applyAlignment="1" applyProtection="1">
      <alignment horizontal="center" vertical="center"/>
    </xf>
    <xf numFmtId="0" fontId="6" fillId="11" borderId="67" xfId="20" applyFont="1" applyFill="1" applyBorder="1" applyAlignment="1" applyProtection="1">
      <alignment horizontal="center" vertical="center"/>
    </xf>
    <xf numFmtId="0" fontId="6" fillId="0" borderId="0" xfId="20" applyFont="1" applyAlignment="1" applyProtection="1">
      <alignment horizontal="center"/>
    </xf>
    <xf numFmtId="0" fontId="14" fillId="0" borderId="0" xfId="20" applyFont="1" applyAlignment="1" applyProtection="1">
      <alignment horizontal="center"/>
    </xf>
    <xf numFmtId="0" fontId="7" fillId="9" borderId="49" xfId="20" applyFont="1" applyFill="1" applyBorder="1" applyAlignment="1" applyProtection="1">
      <alignment horizontal="center"/>
    </xf>
    <xf numFmtId="0" fontId="7" fillId="9" borderId="27" xfId="20" applyFont="1" applyFill="1" applyBorder="1" applyAlignment="1" applyProtection="1">
      <alignment horizontal="center"/>
    </xf>
    <xf numFmtId="0" fontId="7" fillId="9" borderId="7" xfId="20" applyFont="1" applyFill="1" applyBorder="1" applyAlignment="1" applyProtection="1">
      <alignment horizontal="center"/>
    </xf>
    <xf numFmtId="0" fontId="10" fillId="9" borderId="51" xfId="20" applyFont="1" applyFill="1" applyBorder="1" applyAlignment="1" applyProtection="1">
      <alignment horizontal="center" vertical="center"/>
    </xf>
    <xf numFmtId="0" fontId="10" fillId="9" borderId="48" xfId="20" applyFont="1" applyFill="1" applyBorder="1" applyAlignment="1" applyProtection="1">
      <alignment horizontal="center" vertical="center"/>
    </xf>
    <xf numFmtId="0" fontId="10" fillId="9" borderId="54" xfId="20" applyFont="1" applyFill="1" applyBorder="1" applyAlignment="1" applyProtection="1">
      <alignment horizontal="center" vertical="center"/>
    </xf>
    <xf numFmtId="0" fontId="9" fillId="0" borderId="3" xfId="20" applyFont="1" applyBorder="1" applyAlignment="1" applyProtection="1">
      <alignment horizontal="center"/>
    </xf>
    <xf numFmtId="0" fontId="9" fillId="0" borderId="65" xfId="20" applyFont="1" applyBorder="1" applyAlignment="1" applyProtection="1">
      <alignment horizontal="center"/>
    </xf>
    <xf numFmtId="0" fontId="9" fillId="0" borderId="41" xfId="20" applyFont="1" applyBorder="1" applyAlignment="1" applyProtection="1">
      <alignment horizontal="center"/>
    </xf>
    <xf numFmtId="0" fontId="9" fillId="0" borderId="67" xfId="20" applyFont="1" applyBorder="1" applyAlignment="1" applyProtection="1">
      <alignment horizontal="center"/>
    </xf>
    <xf numFmtId="0" fontId="6" fillId="0" borderId="22" xfId="20" applyFont="1" applyBorder="1" applyAlignment="1" applyProtection="1">
      <alignment horizontal="left"/>
    </xf>
    <xf numFmtId="0" fontId="6" fillId="0" borderId="0" xfId="20" applyFont="1" applyBorder="1" applyAlignment="1" applyProtection="1">
      <alignment horizontal="left"/>
    </xf>
    <xf numFmtId="0" fontId="6" fillId="0" borderId="21" xfId="20" applyFont="1" applyBorder="1" applyAlignment="1" applyProtection="1">
      <alignment horizontal="left"/>
    </xf>
    <xf numFmtId="0" fontId="6" fillId="11" borderId="217" xfId="20" applyFont="1" applyFill="1" applyBorder="1" applyAlignment="1" applyProtection="1">
      <alignment horizontal="center"/>
    </xf>
    <xf numFmtId="0" fontId="6" fillId="11" borderId="218" xfId="20" applyFont="1" applyFill="1" applyBorder="1" applyAlignment="1" applyProtection="1">
      <alignment horizontal="center"/>
    </xf>
    <xf numFmtId="0" fontId="6" fillId="11" borderId="219" xfId="20" applyFont="1" applyFill="1" applyBorder="1" applyAlignment="1" applyProtection="1">
      <alignment horizontal="center"/>
    </xf>
    <xf numFmtId="0" fontId="8" fillId="0" borderId="64" xfId="20" applyFont="1" applyBorder="1" applyAlignment="1" applyProtection="1">
      <alignment horizontal="center"/>
    </xf>
    <xf numFmtId="0" fontId="9" fillId="0" borderId="66" xfId="20" applyFont="1" applyFill="1" applyBorder="1" applyAlignment="1" applyProtection="1">
      <alignment horizontal="center"/>
    </xf>
    <xf numFmtId="0" fontId="9" fillId="0" borderId="24" xfId="20" applyFont="1" applyFill="1" applyBorder="1" applyAlignment="1" applyProtection="1">
      <alignment horizontal="center"/>
    </xf>
    <xf numFmtId="0" fontId="9" fillId="0" borderId="67" xfId="20" applyFont="1" applyFill="1" applyBorder="1" applyAlignment="1" applyProtection="1">
      <alignment horizontal="center"/>
    </xf>
    <xf numFmtId="0" fontId="8" fillId="0" borderId="66" xfId="20" applyFont="1" applyBorder="1" applyAlignment="1" applyProtection="1">
      <alignment horizontal="center"/>
    </xf>
    <xf numFmtId="0" fontId="6" fillId="11" borderId="151" xfId="20" applyFont="1" applyFill="1" applyBorder="1" applyAlignment="1" applyProtection="1">
      <alignment horizontal="center" vertical="center" wrapText="1"/>
    </xf>
    <xf numFmtId="0" fontId="6" fillId="11" borderId="78" xfId="20" applyFont="1" applyFill="1" applyBorder="1" applyAlignment="1" applyProtection="1">
      <alignment horizontal="center" vertical="center"/>
    </xf>
    <xf numFmtId="0" fontId="6" fillId="11" borderId="77" xfId="20" applyFont="1" applyFill="1" applyBorder="1" applyAlignment="1" applyProtection="1">
      <alignment horizontal="center" vertical="center"/>
    </xf>
    <xf numFmtId="0" fontId="8" fillId="0" borderId="64" xfId="20" applyFont="1" applyFill="1" applyBorder="1" applyAlignment="1" applyProtection="1">
      <alignment horizontal="center"/>
    </xf>
    <xf numFmtId="0" fontId="8" fillId="0" borderId="4" xfId="20" applyFont="1" applyFill="1" applyBorder="1" applyAlignment="1" applyProtection="1">
      <alignment horizontal="center"/>
    </xf>
    <xf numFmtId="0" fontId="8" fillId="0" borderId="65" xfId="20" applyFont="1" applyFill="1" applyBorder="1" applyAlignment="1" applyProtection="1">
      <alignment horizontal="center"/>
    </xf>
    <xf numFmtId="0" fontId="17" fillId="0" borderId="0" xfId="16" applyFont="1" applyAlignment="1" applyProtection="1">
      <alignment horizontal="left"/>
    </xf>
    <xf numFmtId="0" fontId="17" fillId="0" borderId="30" xfId="16" applyFont="1" applyBorder="1" applyAlignment="1" applyProtection="1">
      <alignment horizontal="left"/>
    </xf>
    <xf numFmtId="0" fontId="6" fillId="0" borderId="22" xfId="20" applyFont="1" applyBorder="1" applyAlignment="1" applyProtection="1">
      <alignment horizontal="center"/>
    </xf>
    <xf numFmtId="0" fontId="6" fillId="0" borderId="0" xfId="20" applyFont="1" applyBorder="1" applyAlignment="1" applyProtection="1">
      <alignment horizontal="center"/>
    </xf>
    <xf numFmtId="0" fontId="34" fillId="0" borderId="0" xfId="20" applyFont="1" applyAlignment="1" applyProtection="1">
      <alignment horizontal="left"/>
    </xf>
    <xf numFmtId="0" fontId="10" fillId="0" borderId="22" xfId="14" applyFont="1" applyBorder="1" applyAlignment="1">
      <alignment horizontal="left"/>
    </xf>
    <xf numFmtId="0" fontId="10" fillId="0" borderId="21" xfId="14" applyFont="1" applyBorder="1" applyAlignment="1">
      <alignment horizontal="left"/>
    </xf>
    <xf numFmtId="0" fontId="20" fillId="13" borderId="0" xfId="14" applyFont="1" applyFill="1" applyAlignment="1">
      <alignment horizontal="left" vertical="center"/>
    </xf>
    <xf numFmtId="0" fontId="6" fillId="0" borderId="2" xfId="14" applyFont="1" applyBorder="1" applyAlignment="1">
      <alignment horizontal="center"/>
    </xf>
    <xf numFmtId="0" fontId="6" fillId="0" borderId="21" xfId="14" applyFont="1" applyBorder="1" applyAlignment="1">
      <alignment horizontal="center"/>
    </xf>
    <xf numFmtId="0" fontId="6" fillId="2" borderId="3" xfId="14" applyFont="1" applyFill="1" applyBorder="1" applyAlignment="1">
      <alignment horizontal="center" vertical="center"/>
    </xf>
    <xf numFmtId="0" fontId="6" fillId="2" borderId="4" xfId="14" applyFont="1" applyFill="1" applyBorder="1" applyAlignment="1">
      <alignment horizontal="center" vertical="center"/>
    </xf>
    <xf numFmtId="0" fontId="6" fillId="2" borderId="5" xfId="14" applyFont="1" applyFill="1" applyBorder="1" applyAlignment="1">
      <alignment horizontal="center" vertical="center"/>
    </xf>
    <xf numFmtId="0" fontId="63" fillId="2" borderId="41" xfId="14" applyFont="1" applyFill="1" applyBorder="1" applyAlignment="1">
      <alignment horizontal="center" vertical="center"/>
    </xf>
    <xf numFmtId="0" fontId="63" fillId="2" borderId="24" xfId="14" applyFont="1" applyFill="1" applyBorder="1" applyAlignment="1">
      <alignment horizontal="center" vertical="center"/>
    </xf>
    <xf numFmtId="0" fontId="63" fillId="2" borderId="25" xfId="14" applyFont="1" applyFill="1" applyBorder="1" applyAlignment="1">
      <alignment horizontal="center" vertical="center"/>
    </xf>
    <xf numFmtId="0" fontId="10" fillId="0" borderId="3" xfId="14" applyFont="1" applyBorder="1" applyAlignment="1">
      <alignment horizontal="left"/>
    </xf>
    <xf numFmtId="0" fontId="10" fillId="0" borderId="5" xfId="14" applyFont="1" applyBorder="1" applyAlignment="1">
      <alignment horizontal="left"/>
    </xf>
    <xf numFmtId="0" fontId="6" fillId="0" borderId="22" xfId="15" applyFont="1" applyBorder="1" applyAlignment="1">
      <alignment horizontal="left"/>
    </xf>
    <xf numFmtId="0" fontId="6" fillId="0" borderId="21" xfId="15" applyFont="1" applyBorder="1" applyAlignment="1">
      <alignment horizontal="left"/>
    </xf>
    <xf numFmtId="0" fontId="20" fillId="0" borderId="0" xfId="15" applyFont="1" applyFill="1" applyAlignment="1">
      <alignment horizontal="left"/>
    </xf>
    <xf numFmtId="0" fontId="6" fillId="0" borderId="22" xfId="15" applyFont="1" applyBorder="1" applyAlignment="1">
      <alignment horizontal="center"/>
    </xf>
    <xf numFmtId="0" fontId="6" fillId="0" borderId="0" xfId="15" applyFont="1" applyBorder="1" applyAlignment="1">
      <alignment horizontal="center"/>
    </xf>
    <xf numFmtId="0" fontId="6" fillId="0" borderId="21" xfId="15" applyFont="1" applyBorder="1" applyAlignment="1">
      <alignment horizontal="center"/>
    </xf>
    <xf numFmtId="0" fontId="6" fillId="2" borderId="3" xfId="14" applyFont="1" applyFill="1" applyBorder="1" applyAlignment="1">
      <alignment horizontal="center"/>
    </xf>
    <xf numFmtId="0" fontId="6" fillId="2" borderId="4" xfId="14" applyFont="1" applyFill="1" applyBorder="1" applyAlignment="1">
      <alignment horizontal="center"/>
    </xf>
    <xf numFmtId="0" fontId="6" fillId="2" borderId="5" xfId="14" applyFont="1" applyFill="1" applyBorder="1" applyAlignment="1">
      <alignment horizontal="center"/>
    </xf>
    <xf numFmtId="0" fontId="6" fillId="2" borderId="41" xfId="14" applyFont="1" applyFill="1" applyBorder="1" applyAlignment="1">
      <alignment horizontal="center"/>
    </xf>
    <xf numFmtId="0" fontId="6" fillId="2" borderId="24" xfId="14" applyFont="1" applyFill="1" applyBorder="1" applyAlignment="1">
      <alignment horizontal="center"/>
    </xf>
    <xf numFmtId="0" fontId="6" fillId="2" borderId="25" xfId="14" applyFont="1" applyFill="1" applyBorder="1" applyAlignment="1">
      <alignment horizontal="center"/>
    </xf>
    <xf numFmtId="0" fontId="6" fillId="0" borderId="3" xfId="15" applyFont="1" applyBorder="1" applyAlignment="1">
      <alignment horizontal="left"/>
    </xf>
    <xf numFmtId="0" fontId="6" fillId="0" borderId="5" xfId="15" applyFont="1" applyBorder="1" applyAlignment="1">
      <alignment horizontal="left"/>
    </xf>
  </cellXfs>
  <cellStyles count="40">
    <cellStyle name="Euro" xfId="34"/>
    <cellStyle name="Milliers" xfId="1" builtinId="3"/>
    <cellStyle name="Milliers 2" xfId="35"/>
    <cellStyle name="Milliers 3" xfId="30"/>
    <cellStyle name="Monetaire" xfId="2"/>
    <cellStyle name="Monetaire [0]" xfId="3"/>
    <cellStyle name="Monetaire [0] 2" xfId="37"/>
    <cellStyle name="Monetaire 2" xfId="36"/>
    <cellStyle name="Monetaire 3" xfId="38"/>
    <cellStyle name="Monetaire 4" xfId="39"/>
    <cellStyle name="Normal" xfId="0" builtinId="0"/>
    <cellStyle name="Normal 2" xfId="4"/>
    <cellStyle name="Normal 2 2" xfId="31"/>
    <cellStyle name="Normal 3" xfId="33"/>
    <cellStyle name="Normal_04.5 - Ventilation des charges et produits par activité" xfId="5"/>
    <cellStyle name="Normal_A1" xfId="6"/>
    <cellStyle name="Normal_A2" xfId="7"/>
    <cellStyle name="Normal_A3" xfId="8"/>
    <cellStyle name="Normal_A4" xfId="9"/>
    <cellStyle name="Normal_A5" xfId="10"/>
    <cellStyle name="Normal_B1" xfId="11"/>
    <cellStyle name="Normal_B2" xfId="12"/>
    <cellStyle name="Normal_B3" xfId="13"/>
    <cellStyle name="Normal_B5" xfId="14"/>
    <cellStyle name="Normal_B6" xfId="15"/>
    <cellStyle name="Normal_C1" xfId="16"/>
    <cellStyle name="Normal_C2" xfId="17"/>
    <cellStyle name="Normal_C3" xfId="18"/>
    <cellStyle name="Normal_C4" xfId="19"/>
    <cellStyle name="Normal_C6" xfId="20"/>
    <cellStyle name="Normal_ERMinistèreVentilCharges&amp;ProduitsSecteurAgréé-1" xfId="21"/>
    <cellStyle name="Normal_excel7" xfId="22"/>
    <cellStyle name="Normal_FRC 2001 lie access1" xfId="29"/>
    <cellStyle name="Normal_Tableau suivi des résultats " xfId="23"/>
    <cellStyle name="Pourcentage" xfId="24" builtinId="5"/>
    <cellStyle name="Pourcentage 2" xfId="32"/>
    <cellStyle name="Titre1" xfId="25"/>
    <cellStyle name="Titre2" xfId="26"/>
    <cellStyle name="Titre3" xfId="27"/>
    <cellStyle name="Titre4" xfId="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358140</xdr:colOff>
      <xdr:row>46</xdr:row>
      <xdr:rowOff>0</xdr:rowOff>
    </xdr:from>
    <xdr:to>
      <xdr:col>6</xdr:col>
      <xdr:colOff>358140</xdr:colOff>
      <xdr:row>46</xdr:row>
      <xdr:rowOff>0</xdr:rowOff>
    </xdr:to>
    <xdr:sp macro="" textlink="">
      <xdr:nvSpPr>
        <xdr:cNvPr id="46108" name="Line 43">
          <a:extLst>
            <a:ext uri="{FF2B5EF4-FFF2-40B4-BE49-F238E27FC236}">
              <a16:creationId xmlns:a16="http://schemas.microsoft.com/office/drawing/2014/main" id="{00000000-0008-0000-0400-00001CB40000}"/>
            </a:ext>
          </a:extLst>
        </xdr:cNvPr>
        <xdr:cNvSpPr>
          <a:spLocks noChangeShapeType="1"/>
        </xdr:cNvSpPr>
      </xdr:nvSpPr>
      <xdr:spPr bwMode="auto">
        <a:xfrm>
          <a:off x="550164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114300</xdr:colOff>
      <xdr:row>46</xdr:row>
      <xdr:rowOff>0</xdr:rowOff>
    </xdr:from>
    <xdr:to>
      <xdr:col>6</xdr:col>
      <xdr:colOff>114300</xdr:colOff>
      <xdr:row>46</xdr:row>
      <xdr:rowOff>0</xdr:rowOff>
    </xdr:to>
    <xdr:sp macro="" textlink="">
      <xdr:nvSpPr>
        <xdr:cNvPr id="46109" name="Line 46">
          <a:extLst>
            <a:ext uri="{FF2B5EF4-FFF2-40B4-BE49-F238E27FC236}">
              <a16:creationId xmlns:a16="http://schemas.microsoft.com/office/drawing/2014/main" id="{00000000-0008-0000-0400-00001DB40000}"/>
            </a:ext>
          </a:extLst>
        </xdr:cNvPr>
        <xdr:cNvSpPr>
          <a:spLocks noChangeShapeType="1"/>
        </xdr:cNvSpPr>
      </xdr:nvSpPr>
      <xdr:spPr bwMode="auto">
        <a:xfrm>
          <a:off x="525780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Z63"/>
  <sheetViews>
    <sheetView showGridLines="0" topLeftCell="A35" workbookViewId="0">
      <selection activeCell="D59" sqref="D59:E59"/>
    </sheetView>
  </sheetViews>
  <sheetFormatPr baseColWidth="10" defaultColWidth="11.453125" defaultRowHeight="12.5"/>
  <cols>
    <col min="1" max="1" width="5.54296875" style="20" customWidth="1"/>
    <col min="2" max="2" width="34.453125" style="4" customWidth="1"/>
    <col min="3" max="4" width="14.453125" style="4" customWidth="1"/>
    <col min="5" max="5" width="21.1796875" style="4" customWidth="1"/>
    <col min="6" max="6" width="3.453125" style="4" customWidth="1"/>
    <col min="7" max="7" width="17.81640625" style="4" customWidth="1"/>
    <col min="8" max="8" width="18.453125" style="4" customWidth="1"/>
    <col min="9" max="9" width="12.54296875" style="4" customWidth="1"/>
    <col min="10" max="11" width="11.453125" style="4"/>
    <col min="12" max="12" width="12.1796875" style="4" bestFit="1" customWidth="1"/>
    <col min="13" max="13" width="15.1796875" style="4" bestFit="1" customWidth="1"/>
    <col min="14" max="14" width="15.54296875" style="4" bestFit="1" customWidth="1"/>
    <col min="15" max="17" width="11.453125" style="4"/>
    <col min="18" max="18" width="13.453125" style="4" customWidth="1"/>
    <col min="19" max="16384" width="11.453125" style="4"/>
  </cols>
  <sheetData>
    <row r="1" spans="1:9" ht="16" customHeight="1">
      <c r="A1" s="118" t="s">
        <v>90</v>
      </c>
      <c r="B1" s="1845">
        <f>tc_SIGLESEM</f>
        <v>0</v>
      </c>
      <c r="C1" s="1845"/>
      <c r="D1" s="1845"/>
      <c r="E1" s="1845"/>
      <c r="F1"/>
      <c r="G1" s="1843" t="s">
        <v>91</v>
      </c>
      <c r="H1" s="1843"/>
      <c r="I1" s="1117">
        <f>tc_DCLOT</f>
        <v>0</v>
      </c>
    </row>
    <row r="2" spans="1:9" ht="6.65" customHeight="1"/>
    <row r="3" spans="1:9" customFormat="1" ht="12" customHeight="1" thickBot="1"/>
    <row r="4" spans="1:9" ht="18" customHeight="1" thickTop="1" thickBot="1">
      <c r="I4" s="62" t="s">
        <v>92</v>
      </c>
    </row>
    <row r="5" spans="1:9" s="13" customFormat="1" ht="12" customHeight="1" thickTop="1">
      <c r="A5" s="22"/>
      <c r="B5"/>
      <c r="C5" s="1840" t="s">
        <v>1209</v>
      </c>
      <c r="D5" s="1840"/>
      <c r="E5" s="1330" t="s">
        <v>1210</v>
      </c>
      <c r="F5" s="1330"/>
      <c r="G5" s="1840" t="s">
        <v>1526</v>
      </c>
      <c r="H5" s="1844"/>
    </row>
    <row r="6" spans="1:9" ht="12" customHeight="1">
      <c r="E6" t="s">
        <v>1211</v>
      </c>
      <c r="G6" s="1844" t="s">
        <v>93</v>
      </c>
      <c r="H6" s="1844"/>
    </row>
    <row r="7" spans="1:9" ht="12" customHeight="1" thickBot="1">
      <c r="G7" s="13"/>
    </row>
    <row r="8" spans="1:9" ht="18.5" thickBot="1">
      <c r="B8" s="1846" t="s">
        <v>103</v>
      </c>
      <c r="C8" s="1847"/>
      <c r="D8" s="1847"/>
      <c r="E8" s="1848"/>
      <c r="F8" s="5"/>
      <c r="H8" s="747"/>
      <c r="I8" s="748"/>
    </row>
    <row r="9" spans="1:9" ht="12" customHeight="1">
      <c r="A9" s="11"/>
      <c r="B9" s="6"/>
      <c r="C9" s="5"/>
      <c r="D9" s="5"/>
      <c r="E9" s="5"/>
      <c r="F9" s="5"/>
    </row>
    <row r="10" spans="1:9" ht="12" customHeight="1" thickBot="1">
      <c r="A10" s="11"/>
      <c r="B10" s="6"/>
      <c r="C10" s="5"/>
      <c r="D10" s="5"/>
      <c r="E10" s="5"/>
      <c r="F10" s="5"/>
    </row>
    <row r="11" spans="1:9" s="16" customFormat="1" ht="18" customHeight="1" thickBot="1">
      <c r="A11" s="1849" t="s">
        <v>104</v>
      </c>
      <c r="B11" s="1850"/>
      <c r="C11" s="1851"/>
    </row>
    <row r="12" spans="1:9" ht="12" customHeight="1">
      <c r="A12" s="11"/>
      <c r="B12" s="7"/>
    </row>
    <row r="13" spans="1:9" ht="21" customHeight="1">
      <c r="A13" s="11"/>
      <c r="B13" s="1852" t="s">
        <v>108</v>
      </c>
      <c r="C13" s="1853"/>
      <c r="D13" s="1822"/>
      <c r="E13" s="1823"/>
      <c r="F13" s="1823"/>
      <c r="G13" s="1823"/>
      <c r="H13" s="1824"/>
    </row>
    <row r="14" spans="1:9" ht="12" customHeight="1">
      <c r="A14" s="11"/>
    </row>
    <row r="15" spans="1:9" ht="21.75" customHeight="1">
      <c r="A15" s="11"/>
      <c r="B15" s="17" t="s">
        <v>109</v>
      </c>
      <c r="D15" s="1870"/>
      <c r="E15" s="1871"/>
      <c r="F15" s="1871"/>
      <c r="G15" s="1872"/>
      <c r="I15" s="550"/>
    </row>
    <row r="16" spans="1:9" ht="20.25" customHeight="1">
      <c r="A16" s="11"/>
      <c r="B16"/>
      <c r="D16" s="1873" t="s">
        <v>110</v>
      </c>
      <c r="E16" s="1873"/>
      <c r="F16" s="1873"/>
      <c r="G16" s="1873"/>
      <c r="H16" s="7"/>
    </row>
    <row r="17" spans="1:9" ht="19.5" customHeight="1">
      <c r="A17" s="11"/>
      <c r="B17" s="1852" t="s">
        <v>261</v>
      </c>
      <c r="C17" s="1853"/>
      <c r="D17" s="1096"/>
      <c r="E17" s="1086"/>
      <c r="F17" s="1086"/>
      <c r="G17" s="1086"/>
      <c r="H17" s="7"/>
    </row>
    <row r="18" spans="1:9" ht="12" customHeight="1">
      <c r="A18" s="11"/>
      <c r="B18"/>
      <c r="D18" s="1080"/>
      <c r="E18" s="1086"/>
      <c r="F18" s="1086"/>
      <c r="G18" s="1086"/>
      <c r="H18" s="7" t="s">
        <v>1590</v>
      </c>
    </row>
    <row r="19" spans="1:9" ht="12" customHeight="1">
      <c r="A19" s="11"/>
      <c r="B19" s="1852" t="s">
        <v>111</v>
      </c>
      <c r="C19" s="1853"/>
      <c r="D19" s="763"/>
      <c r="E19" s="17"/>
      <c r="F19"/>
      <c r="G19" s="30" t="s">
        <v>112</v>
      </c>
      <c r="H19" s="764"/>
    </row>
    <row r="20" spans="1:9" ht="16" customHeight="1">
      <c r="A20" s="11"/>
      <c r="B20" s="7"/>
      <c r="D20" s="5"/>
      <c r="E20" s="5"/>
      <c r="F20" s="5"/>
      <c r="G20" s="5"/>
    </row>
    <row r="21" spans="1:9" ht="21" customHeight="1">
      <c r="A21" s="11"/>
      <c r="B21" s="17" t="s">
        <v>113</v>
      </c>
      <c r="D21" s="8"/>
      <c r="E21" s="9"/>
      <c r="F21" s="9"/>
      <c r="G21" s="9"/>
      <c r="H21" s="10"/>
    </row>
    <row r="22" spans="1:9" ht="21" customHeight="1">
      <c r="A22" s="11"/>
      <c r="B22" s="1827" t="s">
        <v>114</v>
      </c>
      <c r="C22" s="1828"/>
      <c r="D22" s="1829"/>
      <c r="E22" s="1830"/>
      <c r="F22" s="1830"/>
      <c r="G22" s="1830"/>
      <c r="H22" s="1831"/>
    </row>
    <row r="23" spans="1:9" ht="21" customHeight="1">
      <c r="A23" s="11"/>
      <c r="B23" s="1827" t="s">
        <v>115</v>
      </c>
      <c r="C23" s="1828"/>
      <c r="D23" s="1837"/>
      <c r="E23" s="1838"/>
      <c r="F23" s="1838"/>
      <c r="G23" s="1838"/>
      <c r="H23" s="1839"/>
    </row>
    <row r="24" spans="1:9" ht="22.5" customHeight="1">
      <c r="A24" s="11"/>
      <c r="B24" s="7"/>
      <c r="D24" s="1854"/>
      <c r="E24" s="1855"/>
      <c r="F24" s="1855"/>
      <c r="G24" s="1855"/>
      <c r="H24" s="1856"/>
    </row>
    <row r="25" spans="1:9" ht="20.149999999999999" customHeight="1">
      <c r="A25" s="11"/>
      <c r="B25" s="1825" t="s">
        <v>116</v>
      </c>
      <c r="C25" s="1826"/>
      <c r="D25" s="791"/>
      <c r="E25" s="1822"/>
      <c r="F25" s="1823"/>
      <c r="G25" s="1823"/>
      <c r="H25" s="1824"/>
    </row>
    <row r="26" spans="1:9" s="550" customFormat="1" ht="20.149999999999999" customHeight="1">
      <c r="A26" s="1088"/>
      <c r="B26" s="1089"/>
      <c r="C26" s="1089"/>
      <c r="D26" s="1090"/>
      <c r="E26" s="1091"/>
      <c r="F26" s="1091"/>
      <c r="G26" s="1091"/>
      <c r="H26" s="1091"/>
    </row>
    <row r="27" spans="1:9" ht="21" customHeight="1">
      <c r="A27" s="11"/>
      <c r="B27" s="1840" t="s">
        <v>1068</v>
      </c>
      <c r="C27" s="1841"/>
      <c r="D27" s="8"/>
      <c r="E27" s="9"/>
      <c r="F27" s="9"/>
      <c r="G27" s="9"/>
      <c r="H27" s="10"/>
    </row>
    <row r="28" spans="1:9" ht="16" customHeight="1">
      <c r="A28" s="11"/>
      <c r="B28" s="1827" t="s">
        <v>262</v>
      </c>
      <c r="C28" s="1828"/>
      <c r="D28" s="1829"/>
      <c r="E28" s="1830"/>
      <c r="F28" s="1830"/>
      <c r="G28" s="1830"/>
      <c r="H28" s="1831"/>
    </row>
    <row r="29" spans="1:9" ht="20.149999999999999" customHeight="1">
      <c r="A29" s="11"/>
      <c r="B29" s="1084"/>
      <c r="C29" s="1085"/>
      <c r="D29" s="1837"/>
      <c r="E29" s="1838"/>
      <c r="F29" s="1838"/>
      <c r="G29" s="1838"/>
      <c r="H29" s="1839"/>
      <c r="I29" s="12"/>
    </row>
    <row r="30" spans="1:9" ht="20.149999999999999" customHeight="1">
      <c r="A30" s="11"/>
      <c r="B30" s="1084"/>
      <c r="C30" s="1085"/>
      <c r="D30" s="1081"/>
      <c r="E30" s="1082"/>
      <c r="F30" s="1082"/>
      <c r="G30" s="1082"/>
      <c r="H30" s="1083"/>
      <c r="I30" s="5"/>
    </row>
    <row r="31" spans="1:9" ht="20.149999999999999" customHeight="1">
      <c r="A31" s="11"/>
      <c r="B31" s="1825" t="s">
        <v>116</v>
      </c>
      <c r="C31" s="1826"/>
      <c r="D31" s="791"/>
      <c r="E31" s="1822"/>
      <c r="F31" s="1823"/>
      <c r="G31" s="1823"/>
      <c r="H31" s="1824"/>
      <c r="I31" s="5"/>
    </row>
    <row r="32" spans="1:9" ht="12" customHeight="1">
      <c r="A32" s="11"/>
      <c r="B32" s="1084"/>
      <c r="C32" s="1087"/>
    </row>
    <row r="33" spans="1:26" ht="18.75" customHeight="1">
      <c r="B33" s="17" t="s">
        <v>990</v>
      </c>
      <c r="C33" s="1822"/>
      <c r="D33" s="1824"/>
      <c r="E33" s="1095" t="s">
        <v>991</v>
      </c>
      <c r="G33" s="1822"/>
      <c r="H33" s="1824"/>
    </row>
    <row r="34" spans="1:26" ht="20.25" customHeight="1">
      <c r="E34" s="750" t="s">
        <v>992</v>
      </c>
      <c r="G34" s="1835"/>
      <c r="H34" s="1836"/>
    </row>
    <row r="35" spans="1:26" s="16" customFormat="1" ht="18" customHeight="1">
      <c r="A35" s="21"/>
      <c r="B35" s="1842" t="s">
        <v>134</v>
      </c>
      <c r="C35" s="1842"/>
      <c r="D35" s="1842"/>
      <c r="E35" s="1842"/>
      <c r="F35" s="4"/>
      <c r="G35" s="4"/>
      <c r="H35" s="4"/>
    </row>
    <row r="36" spans="1:26" ht="12" customHeight="1">
      <c r="A36" s="21"/>
      <c r="B36" s="1834" t="s">
        <v>117</v>
      </c>
      <c r="C36" s="1834"/>
      <c r="D36" s="3" t="s">
        <v>118</v>
      </c>
      <c r="E36" s="1834" t="s">
        <v>119</v>
      </c>
      <c r="F36" s="1834"/>
      <c r="G36" s="1834" t="s">
        <v>133</v>
      </c>
      <c r="H36" s="1834"/>
    </row>
    <row r="37" spans="1:26" ht="16" customHeight="1">
      <c r="A37" s="11"/>
      <c r="B37" s="1822"/>
      <c r="C37" s="1824"/>
      <c r="D37" s="790"/>
      <c r="E37" s="1002"/>
      <c r="F37" s="688"/>
      <c r="G37" s="1832"/>
      <c r="H37" s="1833"/>
    </row>
    <row r="38" spans="1:26" ht="16" customHeight="1">
      <c r="A38" s="11"/>
      <c r="B38" s="1822"/>
      <c r="C38" s="1824"/>
      <c r="D38" s="790"/>
      <c r="E38" s="1002"/>
      <c r="F38" s="688"/>
      <c r="G38" s="1832"/>
      <c r="H38" s="1833"/>
      <c r="M38" s="1762"/>
      <c r="N38" s="1762"/>
      <c r="O38" s="1762"/>
    </row>
    <row r="39" spans="1:26" ht="16" customHeight="1">
      <c r="A39" s="11"/>
      <c r="B39" s="1822"/>
      <c r="C39" s="1824"/>
      <c r="D39" s="790"/>
      <c r="E39" s="1002"/>
      <c r="F39" s="688"/>
      <c r="G39" s="1832"/>
      <c r="H39" s="1833"/>
      <c r="L39" s="1762"/>
      <c r="M39" s="1762"/>
      <c r="N39" s="1762"/>
      <c r="O39" s="1762"/>
    </row>
    <row r="40" spans="1:26" s="550" customFormat="1" ht="16" customHeight="1">
      <c r="A40" s="1088"/>
      <c r="B40" s="1091"/>
      <c r="C40" s="1091"/>
      <c r="D40" s="1771"/>
      <c r="E40" s="1772"/>
      <c r="F40" s="1773"/>
      <c r="G40" s="1774"/>
      <c r="H40" s="1774"/>
    </row>
    <row r="41" spans="1:26" s="550" customFormat="1" ht="16" customHeight="1" thickBot="1">
      <c r="A41" s="1868" t="s">
        <v>1593</v>
      </c>
      <c r="B41" s="1868"/>
      <c r="C41" s="1868"/>
      <c r="D41" s="1868"/>
      <c r="E41" s="1868"/>
      <c r="F41" s="1868"/>
      <c r="G41" s="1868"/>
      <c r="H41" s="1868"/>
      <c r="I41" s="1798"/>
      <c r="J41" s="1798"/>
      <c r="M41" s="1798"/>
      <c r="N41" s="1798"/>
      <c r="O41" s="1798"/>
      <c r="P41" s="1798"/>
      <c r="Q41" s="1798"/>
      <c r="R41" s="1798"/>
      <c r="S41" s="1798"/>
      <c r="T41" s="1798"/>
      <c r="U41" s="1798"/>
      <c r="V41" s="1798"/>
      <c r="W41" s="1798"/>
      <c r="X41" s="1798"/>
      <c r="Y41" s="1790"/>
      <c r="Z41" s="1775"/>
    </row>
    <row r="42" spans="1:26" s="550" customFormat="1" ht="16" customHeight="1">
      <c r="A42" s="1814" t="s">
        <v>1594</v>
      </c>
      <c r="B42" s="1815"/>
      <c r="C42" s="1815"/>
      <c r="D42" s="1776"/>
      <c r="E42" s="1776"/>
      <c r="F42" s="1776"/>
      <c r="G42" s="1776"/>
      <c r="H42" s="1776"/>
      <c r="I42" s="1777"/>
      <c r="J42" s="1775"/>
      <c r="L42" s="1763"/>
      <c r="M42" s="1779"/>
      <c r="N42" s="1779"/>
      <c r="O42" s="1779"/>
      <c r="P42" s="1779"/>
      <c r="Q42" s="1779"/>
      <c r="R42" s="1779"/>
      <c r="S42" s="1779"/>
      <c r="T42" s="1779"/>
      <c r="U42" s="1779"/>
      <c r="V42" s="1779"/>
      <c r="W42" s="1779"/>
      <c r="X42" s="1779"/>
    </row>
    <row r="43" spans="1:26" s="550" customFormat="1" ht="16" customHeight="1">
      <c r="A43" s="1778"/>
      <c r="B43" s="1779"/>
      <c r="C43" s="1779"/>
      <c r="D43" s="1779"/>
      <c r="E43" s="1779"/>
      <c r="F43" s="1779"/>
      <c r="G43" s="1779"/>
      <c r="H43" s="1779"/>
      <c r="I43" s="1780"/>
      <c r="J43" s="1775"/>
      <c r="L43" s="1763"/>
      <c r="M43" s="1791"/>
      <c r="N43" s="1791"/>
      <c r="O43" s="1791"/>
      <c r="P43" s="1791"/>
      <c r="Q43" s="1791"/>
      <c r="R43" s="1791"/>
      <c r="S43" s="1791"/>
      <c r="T43" s="1791"/>
      <c r="U43" s="1791"/>
      <c r="V43" s="1791"/>
      <c r="W43" s="1791"/>
      <c r="X43" s="1791"/>
    </row>
    <row r="44" spans="1:26" s="550" customFormat="1" ht="25">
      <c r="A44" s="1778"/>
      <c r="B44" s="1781"/>
      <c r="C44" s="1796" t="s">
        <v>1595</v>
      </c>
      <c r="D44" s="1869" t="s">
        <v>1596</v>
      </c>
      <c r="E44" s="1869"/>
      <c r="F44" s="1864" t="s">
        <v>1597</v>
      </c>
      <c r="G44" s="1865"/>
      <c r="H44" s="1797" t="s">
        <v>1598</v>
      </c>
      <c r="I44" s="1782"/>
      <c r="J44" s="1775"/>
      <c r="L44" s="1763"/>
      <c r="M44" s="1792"/>
      <c r="N44" s="1792"/>
      <c r="O44" s="1792"/>
      <c r="P44" s="1792"/>
      <c r="Q44" s="1792"/>
      <c r="R44" s="1793"/>
      <c r="S44" s="1794"/>
      <c r="T44" s="1794"/>
      <c r="U44" s="1794"/>
      <c r="V44" s="1794"/>
      <c r="W44" s="1794"/>
      <c r="X44" s="1794"/>
    </row>
    <row r="45" spans="1:26" s="550" customFormat="1" ht="16" customHeight="1">
      <c r="A45" s="1819" t="s">
        <v>1599</v>
      </c>
      <c r="B45" s="1820"/>
      <c r="C45" s="1803"/>
      <c r="D45" s="1818"/>
      <c r="E45" s="1818"/>
      <c r="F45" s="1866"/>
      <c r="G45" s="1867"/>
      <c r="H45" s="1803"/>
      <c r="I45" s="1782"/>
      <c r="J45" s="1784" t="s">
        <v>786</v>
      </c>
      <c r="M45" s="1795"/>
      <c r="N45" s="1795"/>
      <c r="O45" s="1795"/>
      <c r="P45" s="1795"/>
      <c r="Q45" s="1795"/>
      <c r="R45" s="1795"/>
      <c r="S45" s="1795"/>
      <c r="T45" s="1795"/>
      <c r="U45" s="1795"/>
      <c r="V45" s="1795"/>
      <c r="W45" s="1795"/>
      <c r="X45" s="1795"/>
    </row>
    <row r="46" spans="1:26" s="550" customFormat="1" ht="16" customHeight="1">
      <c r="A46" s="1819" t="s">
        <v>1600</v>
      </c>
      <c r="B46" s="1820"/>
      <c r="C46" s="1803"/>
      <c r="D46" s="1818"/>
      <c r="E46" s="1818"/>
      <c r="F46" s="1866"/>
      <c r="G46" s="1867"/>
      <c r="H46" s="1803"/>
      <c r="I46" s="1782"/>
      <c r="J46" s="1784" t="s">
        <v>786</v>
      </c>
      <c r="M46" s="1795"/>
      <c r="N46" s="1795"/>
      <c r="O46" s="1795"/>
      <c r="P46" s="1795"/>
      <c r="Q46" s="1795"/>
      <c r="R46" s="1795"/>
      <c r="S46" s="1795"/>
      <c r="T46" s="1795"/>
      <c r="U46" s="1795"/>
      <c r="V46" s="1795"/>
      <c r="W46" s="1795"/>
      <c r="X46" s="1795"/>
    </row>
    <row r="47" spans="1:26" s="550" customFormat="1" ht="16" customHeight="1">
      <c r="A47" s="1778"/>
      <c r="B47" s="1785"/>
      <c r="C47" s="1786"/>
      <c r="D47" s="1821"/>
      <c r="E47" s="1821"/>
      <c r="F47" s="1785"/>
      <c r="G47" s="1785"/>
      <c r="H47" s="1785"/>
      <c r="I47" s="1782"/>
      <c r="J47" s="1784"/>
      <c r="M47" s="1792"/>
      <c r="N47" s="1792"/>
      <c r="O47" s="1792"/>
      <c r="P47" s="1792"/>
      <c r="Q47" s="1792"/>
      <c r="R47" s="1792"/>
      <c r="S47" s="1792"/>
      <c r="T47" s="1792"/>
      <c r="U47" s="1792"/>
      <c r="V47" s="1792"/>
      <c r="W47" s="1792"/>
      <c r="X47" s="1792"/>
    </row>
    <row r="48" spans="1:26" s="550" customFormat="1" ht="16" customHeight="1">
      <c r="A48" s="1778" t="s">
        <v>1591</v>
      </c>
      <c r="B48" s="1785"/>
      <c r="C48" s="1783"/>
      <c r="D48" s="1816" t="s">
        <v>1601</v>
      </c>
      <c r="E48" s="1817"/>
      <c r="F48" s="1817"/>
      <c r="G48" s="1817"/>
      <c r="H48" s="1785"/>
      <c r="I48" s="1782"/>
      <c r="J48" s="1775"/>
      <c r="M48" s="1792"/>
      <c r="N48" s="1792"/>
      <c r="O48" s="1792"/>
      <c r="P48" s="1792"/>
      <c r="Q48" s="1792"/>
      <c r="R48" s="1792"/>
      <c r="S48" s="1792"/>
      <c r="T48" s="1792"/>
      <c r="U48" s="1792"/>
      <c r="V48" s="1792"/>
      <c r="W48" s="1792"/>
      <c r="X48" s="1792"/>
    </row>
    <row r="49" spans="1:24" s="550" customFormat="1" ht="16" customHeight="1">
      <c r="A49" s="1778"/>
      <c r="B49" s="1785"/>
      <c r="C49" s="1786"/>
      <c r="D49" s="1785"/>
      <c r="E49" s="1785"/>
      <c r="F49" s="1785"/>
      <c r="G49" s="1785"/>
      <c r="H49" s="1785"/>
      <c r="I49" s="1782"/>
      <c r="J49" s="1775"/>
      <c r="M49" s="1792"/>
      <c r="N49" s="1792"/>
      <c r="O49" s="1792"/>
      <c r="P49" s="1792"/>
      <c r="Q49" s="1792"/>
      <c r="R49" s="1792"/>
      <c r="S49" s="1792"/>
      <c r="T49" s="1792"/>
      <c r="U49" s="1792"/>
      <c r="V49" s="1792"/>
      <c r="W49" s="1792"/>
      <c r="X49" s="1792"/>
    </row>
    <row r="50" spans="1:24" s="550" customFormat="1" ht="16" customHeight="1">
      <c r="A50" s="1778" t="s">
        <v>1592</v>
      </c>
      <c r="B50" s="1785"/>
      <c r="C50" s="1783"/>
      <c r="D50" s="1785"/>
      <c r="E50" s="1785"/>
      <c r="F50" s="1785"/>
      <c r="G50" s="1785"/>
      <c r="H50" s="1785"/>
      <c r="I50" s="1782"/>
      <c r="J50" s="1775"/>
      <c r="M50" s="1792"/>
      <c r="N50" s="1792"/>
      <c r="O50" s="1792"/>
      <c r="P50" s="1792"/>
      <c r="Q50" s="1792"/>
      <c r="R50" s="1792"/>
      <c r="S50" s="1792"/>
      <c r="T50" s="1792"/>
      <c r="U50" s="1792"/>
      <c r="V50" s="1792"/>
      <c r="W50" s="1792"/>
      <c r="X50" s="1792"/>
    </row>
    <row r="51" spans="1:24" s="550" customFormat="1" ht="16" customHeight="1">
      <c r="A51" s="1778"/>
      <c r="B51" s="1785"/>
      <c r="C51" s="1786"/>
      <c r="D51" s="1785"/>
      <c r="E51" s="1785"/>
      <c r="F51" s="1785"/>
      <c r="G51" s="1785"/>
      <c r="H51" s="1785"/>
      <c r="I51" s="1782"/>
      <c r="J51" s="1775"/>
      <c r="M51" s="1792"/>
      <c r="N51" s="1792"/>
      <c r="O51" s="1792"/>
      <c r="P51" s="1792"/>
      <c r="Q51" s="1792"/>
      <c r="R51" s="1792"/>
      <c r="S51" s="1792"/>
      <c r="T51" s="1792"/>
      <c r="U51" s="1792"/>
      <c r="V51" s="1792"/>
      <c r="W51" s="1792"/>
      <c r="X51" s="1792"/>
    </row>
    <row r="52" spans="1:24" s="550" customFormat="1" ht="16" customHeight="1">
      <c r="A52" s="1778" t="s">
        <v>1602</v>
      </c>
      <c r="B52" s="1785"/>
      <c r="C52" s="1783"/>
      <c r="D52" s="1785"/>
      <c r="E52" s="1785" t="s">
        <v>1603</v>
      </c>
      <c r="G52" s="1863"/>
      <c r="H52" s="1863"/>
      <c r="I52" s="1782"/>
      <c r="J52" s="1775"/>
      <c r="M52" s="1792"/>
      <c r="N52" s="1792"/>
      <c r="O52" s="1792"/>
      <c r="P52" s="1792"/>
      <c r="Q52" s="1792"/>
      <c r="R52" s="1792"/>
      <c r="S52" s="1792"/>
      <c r="T52" s="1792"/>
      <c r="U52" s="1792"/>
      <c r="V52" s="1792"/>
      <c r="W52" s="1792"/>
      <c r="X52" s="1792"/>
    </row>
    <row r="53" spans="1:24" s="550" customFormat="1" ht="16" customHeight="1">
      <c r="A53" s="1778"/>
      <c r="B53" s="1785"/>
      <c r="C53" s="1785"/>
      <c r="D53" s="1785"/>
      <c r="E53" s="1785"/>
      <c r="F53" s="1785"/>
      <c r="G53" s="1785"/>
      <c r="H53" s="1785"/>
      <c r="I53" s="1782"/>
      <c r="J53" s="1775"/>
      <c r="M53" s="1785"/>
      <c r="N53" s="1785"/>
      <c r="O53" s="1785"/>
      <c r="P53" s="1785"/>
      <c r="Q53" s="1785"/>
      <c r="R53" s="1785"/>
      <c r="S53" s="1785"/>
      <c r="T53" s="1785"/>
      <c r="U53" s="1785"/>
      <c r="V53" s="1785"/>
      <c r="W53" s="1785"/>
      <c r="X53" s="1785"/>
    </row>
    <row r="54" spans="1:24" s="550" customFormat="1" ht="16" customHeight="1" thickBot="1">
      <c r="A54" s="1787"/>
      <c r="B54" s="1788"/>
      <c r="C54" s="1788"/>
      <c r="D54" s="1788"/>
      <c r="E54" s="1788"/>
      <c r="F54" s="1788"/>
      <c r="G54" s="1788"/>
      <c r="H54" s="1788"/>
      <c r="I54" s="1789"/>
      <c r="J54" s="1775"/>
      <c r="M54" s="1785"/>
      <c r="N54" s="1785"/>
      <c r="O54" s="1785"/>
      <c r="P54" s="1785"/>
      <c r="Q54" s="1785"/>
      <c r="R54" s="1785"/>
      <c r="S54" s="1785"/>
      <c r="T54" s="1785"/>
      <c r="U54" s="1785"/>
      <c r="V54" s="1785"/>
      <c r="W54" s="1785"/>
      <c r="X54" s="1785"/>
    </row>
    <row r="55" spans="1:24" s="550" customFormat="1" ht="16" customHeight="1">
      <c r="A55" s="1088"/>
      <c r="B55" s="1091"/>
      <c r="C55" s="1091"/>
      <c r="D55" s="1771"/>
      <c r="E55" s="1772"/>
      <c r="F55" s="1773"/>
      <c r="G55" s="1774"/>
      <c r="H55" s="1774"/>
    </row>
    <row r="56" spans="1:24" ht="16" customHeight="1" thickBot="1">
      <c r="A56" s="749"/>
      <c r="I56" s="5"/>
    </row>
    <row r="57" spans="1:24" s="13" customFormat="1" ht="16" customHeight="1" thickBot="1">
      <c r="A57" s="29"/>
      <c r="B57" s="1860" t="s">
        <v>120</v>
      </c>
      <c r="C57" s="1861"/>
      <c r="D57" s="1862"/>
      <c r="E57" s="16"/>
      <c r="F57" s="16"/>
      <c r="G57" s="16"/>
      <c r="H57" s="16"/>
      <c r="I57" s="5"/>
    </row>
    <row r="58" spans="1:24" ht="16" customHeight="1">
      <c r="A58" s="1769"/>
      <c r="B58" s="16"/>
      <c r="C58" s="16"/>
    </row>
    <row r="59" spans="1:24" ht="13">
      <c r="A59" s="1770"/>
      <c r="C59" s="4" t="s">
        <v>121</v>
      </c>
      <c r="D59" s="1858" t="b">
        <v>0</v>
      </c>
      <c r="E59" s="1858"/>
      <c r="G59" s="18"/>
    </row>
    <row r="60" spans="1:24" ht="13">
      <c r="A60" s="1770"/>
      <c r="B60" s="1859" t="s">
        <v>128</v>
      </c>
      <c r="C60" s="1859"/>
      <c r="D60" s="1858" t="b">
        <v>0</v>
      </c>
      <c r="E60" s="1858"/>
      <c r="G60" s="18"/>
    </row>
    <row r="61" spans="1:24" ht="13">
      <c r="A61" s="1770"/>
      <c r="C61" s="4" t="s">
        <v>129</v>
      </c>
      <c r="D61" s="1858" t="b">
        <v>0</v>
      </c>
      <c r="E61" s="1858"/>
      <c r="G61" s="18"/>
    </row>
    <row r="62" spans="1:24">
      <c r="A62" s="1770"/>
      <c r="B62" s="1859" t="s">
        <v>130</v>
      </c>
      <c r="C62" s="1859"/>
      <c r="D62" s="1857" t="s">
        <v>131</v>
      </c>
      <c r="E62" s="1857"/>
      <c r="F62" s="1857"/>
    </row>
    <row r="63" spans="1:24" ht="15.5">
      <c r="D63" s="1857" t="s">
        <v>131</v>
      </c>
      <c r="E63" s="1857"/>
      <c r="F63" s="1857"/>
      <c r="I63" s="751" t="s">
        <v>92</v>
      </c>
    </row>
  </sheetData>
  <mergeCells count="60">
    <mergeCell ref="B19:C19"/>
    <mergeCell ref="B22:C22"/>
    <mergeCell ref="D23:H23"/>
    <mergeCell ref="D15:G15"/>
    <mergeCell ref="D16:G16"/>
    <mergeCell ref="B39:C39"/>
    <mergeCell ref="G39:H39"/>
    <mergeCell ref="D63:F63"/>
    <mergeCell ref="D59:E59"/>
    <mergeCell ref="B60:C60"/>
    <mergeCell ref="D60:E60"/>
    <mergeCell ref="D61:E61"/>
    <mergeCell ref="B62:C62"/>
    <mergeCell ref="D62:F62"/>
    <mergeCell ref="B57:D57"/>
    <mergeCell ref="G52:H52"/>
    <mergeCell ref="F44:G44"/>
    <mergeCell ref="F45:G45"/>
    <mergeCell ref="F46:G46"/>
    <mergeCell ref="A41:H41"/>
    <mergeCell ref="D44:E44"/>
    <mergeCell ref="B27:C27"/>
    <mergeCell ref="B35:E35"/>
    <mergeCell ref="B36:C36"/>
    <mergeCell ref="G1:H1"/>
    <mergeCell ref="G5:H5"/>
    <mergeCell ref="G6:H6"/>
    <mergeCell ref="B1:E1"/>
    <mergeCell ref="D22:H22"/>
    <mergeCell ref="B23:C23"/>
    <mergeCell ref="B8:E8"/>
    <mergeCell ref="A11:C11"/>
    <mergeCell ref="B13:C13"/>
    <mergeCell ref="B17:C17"/>
    <mergeCell ref="D24:H24"/>
    <mergeCell ref="B25:C25"/>
    <mergeCell ref="C5:D5"/>
    <mergeCell ref="E25:H25"/>
    <mergeCell ref="D13:H13"/>
    <mergeCell ref="B38:C38"/>
    <mergeCell ref="B31:C31"/>
    <mergeCell ref="E31:H31"/>
    <mergeCell ref="B28:C28"/>
    <mergeCell ref="D28:H28"/>
    <mergeCell ref="G38:H38"/>
    <mergeCell ref="E36:F36"/>
    <mergeCell ref="G37:H37"/>
    <mergeCell ref="B37:C37"/>
    <mergeCell ref="G36:H36"/>
    <mergeCell ref="C33:D33"/>
    <mergeCell ref="G33:H33"/>
    <mergeCell ref="G34:H34"/>
    <mergeCell ref="D29:H29"/>
    <mergeCell ref="A42:C42"/>
    <mergeCell ref="D48:G48"/>
    <mergeCell ref="D45:E45"/>
    <mergeCell ref="D46:E46"/>
    <mergeCell ref="A46:B46"/>
    <mergeCell ref="D47:E47"/>
    <mergeCell ref="A45:B45"/>
  </mergeCells>
  <phoneticPr fontId="9" type="noConversion"/>
  <printOptions horizontalCentered="1" verticalCentered="1" gridLinesSet="0"/>
  <pageMargins left="0.86" right="0.23" top="0.32" bottom="0.42" header="0.18" footer="0.25"/>
  <pageSetup paperSize="9" scale="2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J61"/>
  <sheetViews>
    <sheetView showGridLines="0" workbookViewId="0">
      <selection activeCell="K16" sqref="K16"/>
    </sheetView>
  </sheetViews>
  <sheetFormatPr baseColWidth="10" defaultRowHeight="12.5"/>
  <cols>
    <col min="1" max="1" width="5.54296875" customWidth="1"/>
    <col min="2" max="2" width="20.54296875" customWidth="1"/>
    <col min="6" max="6" width="13.1796875" customWidth="1"/>
    <col min="7" max="7" width="13.81640625" customWidth="1"/>
  </cols>
  <sheetData>
    <row r="1" spans="1:7" ht="15">
      <c r="A1" s="2089" t="s">
        <v>659</v>
      </c>
      <c r="B1" s="2090"/>
      <c r="C1" s="2090"/>
      <c r="D1" s="2090"/>
      <c r="E1" s="2090"/>
      <c r="F1" s="2090"/>
      <c r="G1" s="2091"/>
    </row>
    <row r="2" spans="1:7" ht="17.5">
      <c r="A2" s="2092">
        <f>tc_SIGLESEM</f>
        <v>0</v>
      </c>
      <c r="B2" s="2093"/>
      <c r="C2" s="2093"/>
      <c r="D2" s="2093"/>
      <c r="E2" s="1210">
        <f>tc_DCLOT</f>
        <v>0</v>
      </c>
      <c r="F2" s="863"/>
      <c r="G2" s="864"/>
    </row>
    <row r="3" spans="1:7" ht="29.25" customHeight="1" thickBot="1">
      <c r="A3" s="601"/>
      <c r="B3" s="2101" t="s">
        <v>125</v>
      </c>
      <c r="C3" s="2102"/>
      <c r="D3" s="2102"/>
      <c r="E3" s="2102"/>
      <c r="F3" s="2102"/>
      <c r="G3" s="2102"/>
    </row>
    <row r="4" spans="1:7" ht="13">
      <c r="A4" s="602"/>
      <c r="B4" s="603"/>
      <c r="C4" s="603"/>
      <c r="D4" s="603"/>
      <c r="E4" s="603"/>
      <c r="F4" s="604" t="s">
        <v>660</v>
      </c>
      <c r="G4" s="605" t="s">
        <v>293</v>
      </c>
    </row>
    <row r="5" spans="1:7" ht="13">
      <c r="A5" s="606"/>
      <c r="B5" s="607"/>
      <c r="C5" s="607"/>
      <c r="D5" s="607"/>
      <c r="E5" s="607"/>
      <c r="F5" s="608"/>
      <c r="G5" s="609"/>
    </row>
    <row r="6" spans="1:7" ht="15.5">
      <c r="A6" s="606"/>
      <c r="B6" s="607"/>
      <c r="C6" s="607"/>
      <c r="D6" s="607"/>
      <c r="E6" s="607"/>
      <c r="F6" s="704" t="s">
        <v>479</v>
      </c>
      <c r="G6" s="928" t="s">
        <v>479</v>
      </c>
    </row>
    <row r="7" spans="1:7" ht="14.15" customHeight="1">
      <c r="A7" s="611"/>
      <c r="B7" s="612"/>
      <c r="C7" s="607"/>
      <c r="D7" s="607"/>
      <c r="E7" s="607"/>
      <c r="F7" s="613"/>
      <c r="G7" s="614"/>
    </row>
    <row r="8" spans="1:7" ht="15">
      <c r="A8" s="611" t="s">
        <v>522</v>
      </c>
      <c r="B8" s="2095" t="s">
        <v>661</v>
      </c>
      <c r="C8" s="2095"/>
      <c r="D8" s="607"/>
      <c r="E8" s="607"/>
      <c r="F8" s="615"/>
      <c r="G8" s="1156">
        <f>F9+F10+F11</f>
        <v>0</v>
      </c>
    </row>
    <row r="9" spans="1:7" ht="13">
      <c r="A9" s="606"/>
      <c r="B9" s="607" t="s">
        <v>662</v>
      </c>
      <c r="C9" s="607"/>
      <c r="D9" s="607"/>
      <c r="E9" s="607"/>
      <c r="F9" s="1155">
        <f>'B2'!F9</f>
        <v>0</v>
      </c>
      <c r="G9" s="616"/>
    </row>
    <row r="10" spans="1:7" ht="13">
      <c r="A10" s="606"/>
      <c r="B10" s="2094" t="s">
        <v>663</v>
      </c>
      <c r="C10" s="2094"/>
      <c r="D10" s="607"/>
      <c r="E10" s="607"/>
      <c r="F10" s="1155">
        <f>'B2'!F10+'B2'!F11</f>
        <v>0</v>
      </c>
      <c r="G10" s="616"/>
    </row>
    <row r="11" spans="1:7" ht="13">
      <c r="A11" s="606"/>
      <c r="B11" s="607" t="s">
        <v>664</v>
      </c>
      <c r="C11" s="607"/>
      <c r="D11" s="607"/>
      <c r="E11" s="607"/>
      <c r="F11" s="1155">
        <f>'B2'!F12</f>
        <v>0</v>
      </c>
      <c r="G11" s="616"/>
    </row>
    <row r="12" spans="1:7" ht="14.15" customHeight="1">
      <c r="A12" s="606"/>
      <c r="B12" s="607"/>
      <c r="C12" s="607"/>
      <c r="D12" s="607"/>
      <c r="E12" s="607"/>
      <c r="F12" s="615"/>
      <c r="G12" s="616"/>
    </row>
    <row r="13" spans="1:7" ht="15">
      <c r="A13" s="611" t="s">
        <v>533</v>
      </c>
      <c r="B13" s="2095" t="s">
        <v>665</v>
      </c>
      <c r="C13" s="2095"/>
      <c r="D13" s="2095"/>
      <c r="E13" s="2096"/>
      <c r="F13" s="615"/>
      <c r="G13" s="1156">
        <f>SUM(F14:F18)</f>
        <v>0</v>
      </c>
    </row>
    <row r="14" spans="1:7" ht="13">
      <c r="A14" s="606"/>
      <c r="B14" s="2094" t="s">
        <v>523</v>
      </c>
      <c r="C14" s="2094"/>
      <c r="D14" s="607"/>
      <c r="E14" s="607"/>
      <c r="F14" s="1155">
        <f>'B2'!F17-'B1'!F19</f>
        <v>0</v>
      </c>
      <c r="G14" s="616"/>
    </row>
    <row r="15" spans="1:7" ht="13">
      <c r="A15" s="606"/>
      <c r="B15" s="607" t="s">
        <v>666</v>
      </c>
      <c r="C15" s="607"/>
      <c r="D15" s="607"/>
      <c r="E15" s="607"/>
      <c r="F15" s="1155">
        <f>'B2'!F19-'B1'!F22</f>
        <v>0</v>
      </c>
      <c r="G15" s="616"/>
    </row>
    <row r="16" spans="1:7" ht="13">
      <c r="A16" s="606"/>
      <c r="B16" s="2094" t="s">
        <v>539</v>
      </c>
      <c r="C16" s="2094"/>
      <c r="D16" s="607"/>
      <c r="E16" s="607"/>
      <c r="F16" s="1155">
        <f>'B2'!F24-'B1'!F24</f>
        <v>0</v>
      </c>
      <c r="G16" s="617"/>
    </row>
    <row r="17" spans="1:7" ht="13">
      <c r="A17" s="606"/>
      <c r="B17" s="2094" t="s">
        <v>669</v>
      </c>
      <c r="C17" s="2094"/>
      <c r="D17" s="2094"/>
      <c r="E17" s="2097"/>
      <c r="F17" s="1155">
        <f>'B2'!D30+_C13H9+tc_C13BH9-_C13J6-tc_C13BJ6-_C13J7-tc_C13BJ7-'B1'!D32-_C13H2-tc_C13BH2+_C13J2+tc_C13BJ2-('B2'!E28-'B7'!G21)</f>
        <v>0</v>
      </c>
      <c r="G17" s="617"/>
    </row>
    <row r="18" spans="1:7" ht="13">
      <c r="A18" s="606"/>
      <c r="B18" s="2094" t="s">
        <v>670</v>
      </c>
      <c r="C18" s="2094"/>
      <c r="D18" s="607"/>
      <c r="E18" s="607"/>
      <c r="F18" s="1155">
        <f>'B2'!F37+'B2'!F38</f>
        <v>0</v>
      </c>
      <c r="G18" s="616"/>
    </row>
    <row r="19" spans="1:7" ht="14.15" customHeight="1">
      <c r="A19" s="606"/>
      <c r="B19" s="607"/>
      <c r="C19" s="607"/>
      <c r="D19" s="607"/>
      <c r="E19" s="607"/>
      <c r="F19" s="615"/>
      <c r="G19" s="617"/>
    </row>
    <row r="20" spans="1:7" ht="15">
      <c r="A20" s="611" t="s">
        <v>536</v>
      </c>
      <c r="B20" s="2095" t="s">
        <v>671</v>
      </c>
      <c r="C20" s="2095"/>
      <c r="D20" s="2095"/>
      <c r="E20" s="2095"/>
      <c r="F20" s="2096"/>
      <c r="G20" s="617"/>
    </row>
    <row r="21" spans="1:7" ht="15">
      <c r="A21" s="606"/>
      <c r="B21" s="2095" t="s">
        <v>672</v>
      </c>
      <c r="C21" s="2095"/>
      <c r="D21" s="2095"/>
      <c r="E21" s="2095"/>
      <c r="F21" s="2096"/>
      <c r="G21" s="1156">
        <f>'B1'!E32-'B2'!E30+('B2'!E28-'B7'!G21)-C22</f>
        <v>0</v>
      </c>
    </row>
    <row r="22" spans="1:7" ht="13">
      <c r="A22" s="606"/>
      <c r="B22" s="618" t="s">
        <v>673</v>
      </c>
      <c r="C22" s="1157">
        <f>IF(tc_C9F1&lt;&gt;0,tc_C9F1,tc_C9A1/2)</f>
        <v>0</v>
      </c>
      <c r="D22" s="2098" t="s">
        <v>674</v>
      </c>
      <c r="E22" s="2099"/>
      <c r="F22" s="615"/>
      <c r="G22" s="617"/>
    </row>
    <row r="23" spans="1:7" ht="14.15" customHeight="1" thickBot="1">
      <c r="A23" s="606"/>
      <c r="B23" s="612"/>
      <c r="C23" s="607"/>
      <c r="D23" s="619"/>
      <c r="E23" s="607"/>
      <c r="F23" s="615"/>
      <c r="G23" s="620"/>
    </row>
    <row r="24" spans="1:7" ht="15">
      <c r="A24" s="611" t="s">
        <v>538</v>
      </c>
      <c r="B24" s="2100" t="s">
        <v>383</v>
      </c>
      <c r="C24" s="2100"/>
      <c r="D24" s="950"/>
      <c r="E24" s="951"/>
      <c r="F24" s="615"/>
      <c r="G24" s="1156">
        <f>G8+G13+G21</f>
        <v>0</v>
      </c>
    </row>
    <row r="25" spans="1:7" ht="14.15" customHeight="1">
      <c r="A25" s="606"/>
      <c r="B25" s="607"/>
      <c r="C25" s="607"/>
      <c r="D25" s="607"/>
      <c r="E25" s="607"/>
      <c r="F25" s="615"/>
      <c r="G25" s="616"/>
    </row>
    <row r="26" spans="1:7" ht="15">
      <c r="A26" s="611" t="s">
        <v>540</v>
      </c>
      <c r="B26" s="2095" t="s">
        <v>675</v>
      </c>
      <c r="C26" s="2095"/>
      <c r="D26" s="2095"/>
      <c r="E26" s="2096"/>
      <c r="F26" s="615"/>
      <c r="G26" s="1156">
        <f>SUM(F27:F31)</f>
        <v>0</v>
      </c>
    </row>
    <row r="27" spans="1:7" ht="13">
      <c r="A27" s="606"/>
      <c r="B27" s="2094" t="s">
        <v>646</v>
      </c>
      <c r="C27" s="2094"/>
      <c r="D27" s="2094"/>
      <c r="E27" s="607"/>
      <c r="F27" s="1155">
        <f>'B7'!G41+'B7'!G42</f>
        <v>0</v>
      </c>
      <c r="G27" s="616"/>
    </row>
    <row r="28" spans="1:7" ht="13">
      <c r="A28" s="606"/>
      <c r="B28" s="2094" t="s">
        <v>681</v>
      </c>
      <c r="C28" s="2094"/>
      <c r="D28" s="2094"/>
      <c r="E28" s="607"/>
      <c r="F28" s="1155">
        <f>'B7'!G39+'B7'!G43-'B7'!G48</f>
        <v>0</v>
      </c>
      <c r="G28" s="616"/>
    </row>
    <row r="29" spans="1:7" ht="13">
      <c r="A29" s="606"/>
      <c r="B29" s="607" t="s">
        <v>614</v>
      </c>
      <c r="C29" s="607"/>
      <c r="D29" s="607"/>
      <c r="E29" s="607"/>
      <c r="F29" s="1155">
        <f>'B2'!F39</f>
        <v>0</v>
      </c>
      <c r="G29" s="616"/>
    </row>
    <row r="30" spans="1:7" ht="13">
      <c r="A30" s="606"/>
      <c r="B30" s="607" t="s">
        <v>625</v>
      </c>
      <c r="C30" s="607"/>
      <c r="D30" s="607"/>
      <c r="E30" s="607"/>
      <c r="F30" s="1155">
        <f>'B2'!F40+'B2'!F36</f>
        <v>0</v>
      </c>
      <c r="G30" s="616"/>
    </row>
    <row r="31" spans="1:7" ht="13">
      <c r="A31" s="606"/>
      <c r="B31" s="2094" t="s">
        <v>682</v>
      </c>
      <c r="C31" s="2094"/>
      <c r="D31" s="607"/>
      <c r="E31" s="607"/>
      <c r="F31" s="1155">
        <f>'B2'!F34</f>
        <v>0</v>
      </c>
      <c r="G31" s="616"/>
    </row>
    <row r="32" spans="1:7" ht="14.15" customHeight="1" thickBot="1">
      <c r="A32" s="606"/>
      <c r="B32" s="612"/>
      <c r="C32" s="607"/>
      <c r="D32" s="607"/>
      <c r="E32" s="607"/>
      <c r="F32" s="615"/>
      <c r="G32" s="620"/>
    </row>
    <row r="33" spans="1:10" ht="15">
      <c r="A33" s="611" t="s">
        <v>548</v>
      </c>
      <c r="B33" s="2100" t="s">
        <v>384</v>
      </c>
      <c r="C33" s="2100"/>
      <c r="D33" s="2100"/>
      <c r="E33" s="2105"/>
      <c r="F33" s="615"/>
      <c r="G33" s="1156">
        <f>G24+G26</f>
        <v>0</v>
      </c>
    </row>
    <row r="34" spans="1:10" ht="14.15" customHeight="1">
      <c r="A34" s="611"/>
      <c r="B34" s="612"/>
      <c r="C34" s="607"/>
      <c r="D34" s="607"/>
      <c r="E34" s="607"/>
      <c r="F34" s="615"/>
      <c r="G34" s="1098"/>
    </row>
    <row r="35" spans="1:10" ht="15">
      <c r="A35" s="611" t="s">
        <v>549</v>
      </c>
      <c r="B35" s="2095" t="s">
        <v>665</v>
      </c>
      <c r="C35" s="2095"/>
      <c r="D35" s="2095"/>
      <c r="E35" s="2096"/>
      <c r="F35" s="615"/>
      <c r="G35" s="616"/>
      <c r="J35" t="s">
        <v>1287</v>
      </c>
    </row>
    <row r="36" spans="1:10" ht="15">
      <c r="A36" s="611"/>
      <c r="B36" s="2095" t="s">
        <v>683</v>
      </c>
      <c r="C36" s="2095"/>
      <c r="D36" s="2095"/>
      <c r="E36" s="2095"/>
      <c r="F36" s="2096"/>
      <c r="G36" s="1156">
        <f>_C13J6+tc_C13BJ6+_C13J7+tc_C13BJ7-_C13J2-tc_C13BJ2</f>
        <v>0</v>
      </c>
    </row>
    <row r="37" spans="1:10" ht="14.15" customHeight="1">
      <c r="A37" s="606"/>
      <c r="B37" s="607"/>
      <c r="C37" s="607"/>
      <c r="D37" s="607"/>
      <c r="E37" s="607"/>
      <c r="F37" s="615"/>
      <c r="G37" s="616"/>
    </row>
    <row r="38" spans="1:10" ht="15">
      <c r="A38" s="611" t="s">
        <v>556</v>
      </c>
      <c r="B38" s="2095" t="s">
        <v>665</v>
      </c>
      <c r="C38" s="2095"/>
      <c r="D38" s="2095"/>
      <c r="E38" s="2096"/>
      <c r="F38" s="615"/>
      <c r="G38" s="616"/>
    </row>
    <row r="39" spans="1:10" ht="15">
      <c r="A39" s="611"/>
      <c r="B39" s="2104" t="s">
        <v>684</v>
      </c>
      <c r="C39" s="2104"/>
      <c r="D39" s="2104"/>
      <c r="E39" s="607"/>
      <c r="F39" s="615"/>
      <c r="G39" s="1156">
        <f>'B2'!F49+'B7'!G37-'B1'!F40</f>
        <v>0</v>
      </c>
    </row>
    <row r="40" spans="1:10" ht="14.15" customHeight="1">
      <c r="A40" s="611"/>
      <c r="B40" s="612"/>
      <c r="C40" s="607"/>
      <c r="D40" s="607"/>
      <c r="E40" s="607"/>
      <c r="F40" s="615"/>
      <c r="G40" s="616"/>
    </row>
    <row r="41" spans="1:10" ht="15">
      <c r="A41" s="611" t="s">
        <v>560</v>
      </c>
      <c r="B41" s="2095" t="s">
        <v>665</v>
      </c>
      <c r="C41" s="2095"/>
      <c r="D41" s="2095"/>
      <c r="E41" s="2096"/>
      <c r="F41" s="615"/>
      <c r="G41" s="616"/>
    </row>
    <row r="42" spans="1:10" ht="15">
      <c r="A42" s="611"/>
      <c r="B42" s="2095" t="s">
        <v>685</v>
      </c>
      <c r="C42" s="2095"/>
      <c r="D42" s="2095"/>
      <c r="E42" s="607"/>
      <c r="F42" s="615"/>
      <c r="G42" s="1156">
        <f>'B2'!F51+'B7'!G38-'B1'!F42</f>
        <v>0</v>
      </c>
    </row>
    <row r="43" spans="1:10" ht="14.15" customHeight="1">
      <c r="A43" s="611"/>
      <c r="B43" s="612"/>
      <c r="C43" s="607"/>
      <c r="D43" s="607"/>
      <c r="E43" s="607"/>
      <c r="F43" s="615"/>
      <c r="G43" s="616"/>
    </row>
    <row r="44" spans="1:10" ht="15">
      <c r="A44" s="611" t="s">
        <v>577</v>
      </c>
      <c r="B44" s="2095" t="s">
        <v>665</v>
      </c>
      <c r="C44" s="2095"/>
      <c r="D44" s="2095"/>
      <c r="E44" s="2096"/>
      <c r="F44" s="615"/>
      <c r="G44" s="616"/>
    </row>
    <row r="45" spans="1:10" ht="15">
      <c r="A45" s="611"/>
      <c r="B45" s="2095" t="s">
        <v>686</v>
      </c>
      <c r="C45" s="2095"/>
      <c r="D45" s="2095"/>
      <c r="E45" s="2096"/>
      <c r="F45" s="615"/>
      <c r="G45" s="1156">
        <f>'B2'!F52-'B1'!F43</f>
        <v>0</v>
      </c>
    </row>
    <row r="46" spans="1:10" ht="14.15" customHeight="1">
      <c r="A46" s="611"/>
      <c r="B46" s="612"/>
      <c r="C46" s="607"/>
      <c r="D46" s="607"/>
      <c r="E46" s="607"/>
      <c r="F46" s="615"/>
      <c r="G46" s="616"/>
    </row>
    <row r="47" spans="1:10" ht="15">
      <c r="A47" s="611" t="s">
        <v>579</v>
      </c>
      <c r="B47" s="2095" t="s">
        <v>687</v>
      </c>
      <c r="C47" s="2095"/>
      <c r="D47" s="2095"/>
      <c r="E47" s="2096"/>
      <c r="F47" s="615"/>
      <c r="G47" s="616"/>
    </row>
    <row r="48" spans="1:10" ht="15">
      <c r="A48" s="611"/>
      <c r="B48" s="2095" t="s">
        <v>688</v>
      </c>
      <c r="C48" s="2095"/>
      <c r="D48" s="2095"/>
      <c r="E48" s="2096"/>
      <c r="F48" s="615"/>
      <c r="G48" s="1156">
        <f>'B2'!F66-'B2'!F58-'B2'!F60-'B2'!F61+structure!C22+'B7'!G40+'B7'!G48-'B1'!F57+'B1'!F50+'B1'!F52-_Q1OMBB1+_Q1OMBA1</f>
        <v>0</v>
      </c>
    </row>
    <row r="49" spans="1:7" ht="13.5" customHeight="1">
      <c r="A49" s="865"/>
      <c r="B49" s="612"/>
      <c r="C49" s="607"/>
      <c r="D49" s="607"/>
      <c r="E49" s="607"/>
      <c r="F49" s="615"/>
      <c r="G49" s="616"/>
    </row>
    <row r="50" spans="1:7" ht="15">
      <c r="A50" s="611" t="s">
        <v>584</v>
      </c>
      <c r="B50" s="2095" t="s">
        <v>689</v>
      </c>
      <c r="C50" s="2095"/>
      <c r="D50" s="2095"/>
      <c r="E50" s="2095"/>
      <c r="F50" s="2096"/>
      <c r="G50" s="1156">
        <f>'B2'!F67-'B1'!F59</f>
        <v>0</v>
      </c>
    </row>
    <row r="51" spans="1:7" ht="14.15" customHeight="1">
      <c r="A51" s="611"/>
      <c r="B51" s="612"/>
      <c r="C51" s="607"/>
      <c r="D51" s="607"/>
      <c r="E51" s="607"/>
      <c r="F51" s="615"/>
      <c r="G51" s="616"/>
    </row>
    <row r="52" spans="1:7" ht="15">
      <c r="A52" s="611" t="s">
        <v>639</v>
      </c>
      <c r="B52" s="2095" t="s">
        <v>690</v>
      </c>
      <c r="C52" s="2095"/>
      <c r="D52" s="2095"/>
      <c r="E52" s="2095"/>
      <c r="F52" s="2096"/>
      <c r="G52" s="616"/>
    </row>
    <row r="53" spans="1:7" ht="15">
      <c r="A53" s="606"/>
      <c r="B53" s="2095" t="s">
        <v>691</v>
      </c>
      <c r="C53" s="2095"/>
      <c r="D53" s="2095"/>
      <c r="E53" s="2095"/>
      <c r="F53" s="2096"/>
      <c r="G53" s="1156">
        <f>'B2'!F58+'B2'!F60+'B2'!F61+_C13H2+tc_C13BH2-'B1'!F50-'B1'!F52-_C13H9-tc_C13BH9+_Q1OMBB1-_Q1OMBA1</f>
        <v>0</v>
      </c>
    </row>
    <row r="54" spans="1:7" ht="13.5" thickBot="1">
      <c r="A54" s="606"/>
      <c r="B54" s="607"/>
      <c r="C54" s="607"/>
      <c r="D54" s="607"/>
      <c r="E54" s="607"/>
      <c r="F54" s="615"/>
      <c r="G54" s="620"/>
    </row>
    <row r="55" spans="1:7" ht="13">
      <c r="A55" s="602"/>
      <c r="B55" s="603"/>
      <c r="C55" s="603"/>
      <c r="D55" s="603"/>
      <c r="E55" s="603"/>
      <c r="F55" s="621"/>
      <c r="G55" s="617"/>
    </row>
    <row r="56" spans="1:7" ht="15">
      <c r="A56" s="611" t="s">
        <v>641</v>
      </c>
      <c r="B56" s="2104" t="s">
        <v>1070</v>
      </c>
      <c r="C56" s="2095"/>
      <c r="D56" s="1158">
        <f>tc_DCLOT</f>
        <v>0</v>
      </c>
      <c r="E56" s="756"/>
      <c r="F56" s="757"/>
      <c r="G56" s="1156">
        <f>SUM(G33:G54)</f>
        <v>0</v>
      </c>
    </row>
    <row r="57" spans="1:7" ht="13.5" thickBot="1">
      <c r="A57" s="622"/>
      <c r="B57" s="623"/>
      <c r="C57" s="623"/>
      <c r="D57" s="623"/>
      <c r="E57" s="623"/>
      <c r="F57" s="624"/>
      <c r="G57" s="625"/>
    </row>
    <row r="59" spans="1:7" ht="13">
      <c r="A59" s="750" t="s">
        <v>144</v>
      </c>
      <c r="B59" s="2103" t="s">
        <v>385</v>
      </c>
      <c r="C59" s="2103"/>
      <c r="D59" s="2103"/>
      <c r="E59" s="2103"/>
      <c r="F59" s="2103"/>
      <c r="G59" s="2103"/>
    </row>
    <row r="60" spans="1:7" ht="13">
      <c r="A60" s="750" t="s">
        <v>386</v>
      </c>
      <c r="B60" s="2103" t="s">
        <v>387</v>
      </c>
      <c r="C60" s="2103"/>
      <c r="D60" s="2103"/>
      <c r="E60" s="2103"/>
      <c r="F60" s="2103"/>
      <c r="G60" s="2103"/>
    </row>
    <row r="61" spans="1:7" ht="13">
      <c r="B61" s="2103" t="s">
        <v>388</v>
      </c>
      <c r="C61" s="2103"/>
    </row>
  </sheetData>
  <mergeCells count="36">
    <mergeCell ref="B39:D39"/>
    <mergeCell ref="B41:E41"/>
    <mergeCell ref="B48:E48"/>
    <mergeCell ref="B50:F50"/>
    <mergeCell ref="B27:D27"/>
    <mergeCell ref="B31:C31"/>
    <mergeCell ref="B36:F36"/>
    <mergeCell ref="B38:E38"/>
    <mergeCell ref="B35:E35"/>
    <mergeCell ref="B33:E33"/>
    <mergeCell ref="B28:D28"/>
    <mergeCell ref="B61:C61"/>
    <mergeCell ref="B56:C56"/>
    <mergeCell ref="B42:D42"/>
    <mergeCell ref="B44:E44"/>
    <mergeCell ref="B45:E45"/>
    <mergeCell ref="B47:E47"/>
    <mergeCell ref="B52:F52"/>
    <mergeCell ref="B53:F53"/>
    <mergeCell ref="B59:G59"/>
    <mergeCell ref="B60:G60"/>
    <mergeCell ref="A1:G1"/>
    <mergeCell ref="A2:D2"/>
    <mergeCell ref="B10:C10"/>
    <mergeCell ref="B13:E13"/>
    <mergeCell ref="B26:E26"/>
    <mergeCell ref="B17:E17"/>
    <mergeCell ref="B18:C18"/>
    <mergeCell ref="D22:E22"/>
    <mergeCell ref="B24:C24"/>
    <mergeCell ref="B20:F20"/>
    <mergeCell ref="B21:F21"/>
    <mergeCell ref="B3:G3"/>
    <mergeCell ref="B8:C8"/>
    <mergeCell ref="B14:C14"/>
    <mergeCell ref="B16:C16"/>
  </mergeCells>
  <phoneticPr fontId="9" type="noConversion"/>
  <printOptions horizontalCentered="1"/>
  <pageMargins left="0.25" right="0.25" top="0.75" bottom="0.75" header="0.3" footer="0.3"/>
  <pageSetup paperSize="9" scale="64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showGridLines="0" topLeftCell="A9" workbookViewId="0">
      <selection activeCell="D31" sqref="D31"/>
    </sheetView>
  </sheetViews>
  <sheetFormatPr baseColWidth="10" defaultRowHeight="12.5"/>
  <cols>
    <col min="1" max="1" width="5.54296875" customWidth="1"/>
    <col min="2" max="2" width="13.453125" customWidth="1"/>
    <col min="3" max="3" width="61.54296875" customWidth="1"/>
    <col min="4" max="6" width="12.54296875" customWidth="1"/>
  </cols>
  <sheetData>
    <row r="1" spans="1:10" s="79" customFormat="1" ht="16" customHeight="1">
      <c r="A1" s="119" t="s">
        <v>90</v>
      </c>
      <c r="B1" s="2078">
        <f>tc_SIGLESEM</f>
        <v>0</v>
      </c>
      <c r="C1" s="2078"/>
      <c r="D1" s="2079" t="s">
        <v>91</v>
      </c>
      <c r="E1" s="2079"/>
      <c r="F1" s="1105">
        <f>tc_DCLOT</f>
        <v>0</v>
      </c>
    </row>
    <row r="3" spans="1:10" ht="13" thickBot="1"/>
    <row r="4" spans="1:10" ht="23.5" thickTop="1" thickBot="1">
      <c r="B4" s="2110" t="s">
        <v>1471</v>
      </c>
      <c r="C4" s="2111"/>
      <c r="D4" s="702" t="s">
        <v>1620</v>
      </c>
      <c r="E4" s="703"/>
      <c r="F4" s="62" t="s">
        <v>1472</v>
      </c>
      <c r="G4" s="1444"/>
      <c r="H4" s="1444"/>
      <c r="I4" s="1444"/>
      <c r="J4" s="1444"/>
    </row>
    <row r="5" spans="1:10" ht="23.5" thickBot="1">
      <c r="B5" s="1442"/>
      <c r="C5" s="1443"/>
      <c r="D5" s="1443"/>
      <c r="E5" s="1443"/>
      <c r="F5" s="1444"/>
      <c r="G5" s="1444"/>
      <c r="H5" s="1444"/>
      <c r="I5" s="1444"/>
      <c r="J5" s="1444"/>
    </row>
    <row r="6" spans="1:10" ht="12" customHeight="1">
      <c r="A6" s="1577"/>
      <c r="B6" s="2108" t="s">
        <v>1295</v>
      </c>
      <c r="C6" s="2117" t="s">
        <v>643</v>
      </c>
      <c r="D6" s="2112" t="s">
        <v>1292</v>
      </c>
      <c r="E6" s="2113"/>
      <c r="F6" s="2114"/>
      <c r="G6" s="1444"/>
      <c r="H6" s="1444"/>
      <c r="I6" s="1444"/>
      <c r="J6" s="1444"/>
    </row>
    <row r="7" spans="1:10" ht="12.75" customHeight="1">
      <c r="A7" s="1577"/>
      <c r="B7" s="2109"/>
      <c r="C7" s="2118"/>
      <c r="D7" s="2116" t="s">
        <v>1296</v>
      </c>
      <c r="E7" s="2116" t="s">
        <v>1293</v>
      </c>
      <c r="F7" s="2115" t="s">
        <v>1294</v>
      </c>
      <c r="G7" s="1445"/>
      <c r="H7" s="1445"/>
      <c r="I7" s="1445"/>
      <c r="J7" s="1445"/>
    </row>
    <row r="8" spans="1:10" ht="12.75" customHeight="1">
      <c r="A8" s="1577"/>
      <c r="B8" s="2109"/>
      <c r="C8" s="2118"/>
      <c r="D8" s="2116"/>
      <c r="E8" s="2116"/>
      <c r="F8" s="2115"/>
      <c r="G8" s="1445"/>
      <c r="H8" s="1445"/>
      <c r="I8" s="1445"/>
      <c r="J8" s="1445"/>
    </row>
    <row r="9" spans="1:10" ht="12.75" customHeight="1">
      <c r="A9" s="1577"/>
      <c r="B9" s="2109"/>
      <c r="C9" s="2118"/>
      <c r="D9" s="2116"/>
      <c r="E9" s="2116"/>
      <c r="F9" s="2115"/>
      <c r="G9" s="1446"/>
      <c r="H9" s="1446"/>
      <c r="I9" s="1446"/>
      <c r="J9" s="1446"/>
    </row>
    <row r="10" spans="1:10" ht="13" thickBot="1">
      <c r="A10" s="1577"/>
      <c r="B10" s="1574">
        <v>1</v>
      </c>
      <c r="C10" s="1567">
        <v>2</v>
      </c>
      <c r="D10" s="1568">
        <v>3</v>
      </c>
      <c r="E10" s="1568">
        <v>4</v>
      </c>
      <c r="F10" s="1579">
        <v>5</v>
      </c>
      <c r="G10" s="1446"/>
      <c r="H10" s="1446"/>
      <c r="I10" s="1446"/>
      <c r="J10" s="1446"/>
    </row>
    <row r="11" spans="1:10" ht="13" thickBot="1">
      <c r="A11" s="1577"/>
      <c r="B11" s="1447"/>
      <c r="C11" s="1447"/>
      <c r="D11" s="1448"/>
      <c r="E11" s="1449"/>
      <c r="F11" s="1450"/>
      <c r="G11" s="1446"/>
      <c r="H11" s="1446"/>
      <c r="I11" s="1446"/>
      <c r="J11" s="1446"/>
    </row>
    <row r="12" spans="1:10" ht="13.5" customHeight="1">
      <c r="A12" s="1577"/>
      <c r="B12" s="1575"/>
      <c r="C12" s="1569" t="s">
        <v>1297</v>
      </c>
      <c r="D12" s="1570"/>
      <c r="E12" s="1571"/>
      <c r="F12" s="1572"/>
      <c r="G12" s="1446"/>
      <c r="H12" s="1446"/>
      <c r="I12" s="1446"/>
      <c r="J12" s="1446"/>
    </row>
    <row r="13" spans="1:10" s="1438" customFormat="1" ht="13.5" customHeight="1">
      <c r="A13" s="1578"/>
      <c r="B13" s="1447"/>
      <c r="C13" s="1573"/>
      <c r="D13" s="1448"/>
      <c r="E13" s="1449"/>
      <c r="F13" s="1450"/>
      <c r="G13" s="1446"/>
      <c r="H13" s="1446"/>
      <c r="I13" s="1446"/>
      <c r="J13" s="1446"/>
    </row>
    <row r="14" spans="1:10" ht="15.5">
      <c r="A14" s="1577"/>
      <c r="B14" s="2080" t="s">
        <v>1298</v>
      </c>
      <c r="C14" s="2080"/>
      <c r="D14" s="1640">
        <f>+SUM(D17:D40)</f>
        <v>0</v>
      </c>
      <c r="E14" s="1640">
        <f>+SUM(E17:E40)</f>
        <v>0</v>
      </c>
      <c r="F14" s="1641">
        <f>+SUM(F17:F40)</f>
        <v>0</v>
      </c>
      <c r="G14" s="1451"/>
      <c r="H14" s="1451"/>
      <c r="I14" s="1451"/>
      <c r="J14" s="1451"/>
    </row>
    <row r="15" spans="1:10">
      <c r="A15" s="1577"/>
      <c r="B15" s="1576"/>
      <c r="C15" s="1453"/>
      <c r="D15" s="1646"/>
      <c r="E15" s="1646"/>
      <c r="F15" s="1670"/>
      <c r="G15" s="1451"/>
      <c r="H15" s="1451"/>
      <c r="I15" s="1451"/>
      <c r="J15" s="1451"/>
    </row>
    <row r="16" spans="1:10">
      <c r="B16" s="1468" t="s">
        <v>1299</v>
      </c>
      <c r="C16" s="1465" t="s">
        <v>1527</v>
      </c>
      <c r="D16" s="1735"/>
      <c r="E16" s="1735"/>
      <c r="F16" s="1736"/>
      <c r="G16" s="1451"/>
      <c r="H16" s="1451"/>
      <c r="I16" s="1527"/>
      <c r="J16" s="1527"/>
    </row>
    <row r="17" spans="2:10">
      <c r="B17" s="1456">
        <v>601</v>
      </c>
      <c r="C17" s="1457" t="s">
        <v>1300</v>
      </c>
      <c r="D17" s="1642">
        <v>0</v>
      </c>
      <c r="E17" s="1642">
        <v>0</v>
      </c>
      <c r="F17" s="1643">
        <v>0</v>
      </c>
      <c r="G17" s="1519"/>
      <c r="H17" s="1451"/>
      <c r="I17" s="1527"/>
      <c r="J17" s="1527"/>
    </row>
    <row r="18" spans="2:10">
      <c r="B18" s="1456">
        <v>602</v>
      </c>
      <c r="C18" s="1457" t="s">
        <v>1301</v>
      </c>
      <c r="D18" s="1642">
        <v>0</v>
      </c>
      <c r="E18" s="1642">
        <v>0</v>
      </c>
      <c r="F18" s="1643">
        <v>0</v>
      </c>
      <c r="G18" s="1519"/>
      <c r="H18" s="1451"/>
      <c r="I18" s="1527"/>
      <c r="J18" s="1527"/>
    </row>
    <row r="19" spans="2:10">
      <c r="B19" s="1456">
        <v>604</v>
      </c>
      <c r="C19" s="1457" t="s">
        <v>1302</v>
      </c>
      <c r="D19" s="1642">
        <v>0</v>
      </c>
      <c r="E19" s="1642">
        <v>0</v>
      </c>
      <c r="F19" s="1643">
        <v>0</v>
      </c>
      <c r="G19" s="1519"/>
      <c r="H19" s="1451"/>
      <c r="I19" s="1527"/>
      <c r="J19" s="1527"/>
    </row>
    <row r="20" spans="2:10">
      <c r="B20" s="1456" t="s">
        <v>1303</v>
      </c>
      <c r="C20" s="1457" t="s">
        <v>1304</v>
      </c>
      <c r="D20" s="1642">
        <v>0</v>
      </c>
      <c r="E20" s="1642">
        <v>0</v>
      </c>
      <c r="F20" s="1643">
        <v>0</v>
      </c>
      <c r="G20" s="1519"/>
      <c r="H20" s="1451"/>
      <c r="I20" s="1527"/>
      <c r="J20" s="1527"/>
    </row>
    <row r="21" spans="2:10">
      <c r="B21" s="1456" t="s">
        <v>1305</v>
      </c>
      <c r="C21" s="1457" t="s">
        <v>1306</v>
      </c>
      <c r="D21" s="1642">
        <v>0</v>
      </c>
      <c r="E21" s="1642">
        <v>0</v>
      </c>
      <c r="F21" s="1643">
        <v>0</v>
      </c>
      <c r="G21" s="1519"/>
      <c r="H21" s="1451"/>
      <c r="I21" s="1451"/>
      <c r="J21" s="1451"/>
    </row>
    <row r="22" spans="2:10">
      <c r="B22" s="1456">
        <v>6</v>
      </c>
      <c r="C22" s="1457" t="s">
        <v>1307</v>
      </c>
      <c r="D22" s="1642">
        <v>0</v>
      </c>
      <c r="E22" s="1642">
        <v>0</v>
      </c>
      <c r="F22" s="1643">
        <v>0</v>
      </c>
      <c r="G22" s="1519"/>
      <c r="H22" s="1451"/>
      <c r="I22" s="1451"/>
      <c r="J22" s="1451"/>
    </row>
    <row r="23" spans="2:10">
      <c r="B23" s="1456">
        <v>606</v>
      </c>
      <c r="C23" s="1458" t="s">
        <v>1308</v>
      </c>
      <c r="D23" s="1644">
        <v>0</v>
      </c>
      <c r="E23" s="1644">
        <v>0</v>
      </c>
      <c r="F23" s="1645">
        <v>0</v>
      </c>
      <c r="G23" s="1519"/>
      <c r="H23" s="1451"/>
      <c r="I23" s="1451"/>
      <c r="J23" s="1451"/>
    </row>
    <row r="24" spans="2:10">
      <c r="B24" s="1456"/>
      <c r="C24" s="1459" t="s">
        <v>1309</v>
      </c>
      <c r="D24" s="1646"/>
      <c r="E24" s="1646"/>
      <c r="F24" s="1647"/>
      <c r="G24" s="1451"/>
      <c r="H24" s="1451"/>
      <c r="I24" s="1451"/>
      <c r="J24" s="1451"/>
    </row>
    <row r="25" spans="2:10">
      <c r="B25" s="1456" t="s">
        <v>1310</v>
      </c>
      <c r="C25" s="1460" t="s">
        <v>1311</v>
      </c>
      <c r="D25" s="1642">
        <v>0</v>
      </c>
      <c r="E25" s="1642">
        <v>0</v>
      </c>
      <c r="F25" s="1643">
        <v>0</v>
      </c>
      <c r="G25" s="1451"/>
      <c r="H25" s="1451"/>
      <c r="I25" s="1451"/>
      <c r="J25" s="1451"/>
    </row>
    <row r="26" spans="2:10">
      <c r="B26" s="1456" t="s">
        <v>1312</v>
      </c>
      <c r="C26" s="1460" t="s">
        <v>781</v>
      </c>
      <c r="D26" s="1642">
        <v>0</v>
      </c>
      <c r="E26" s="1642">
        <v>0</v>
      </c>
      <c r="F26" s="1643">
        <v>0</v>
      </c>
      <c r="G26" s="1451"/>
      <c r="H26" s="1451"/>
      <c r="I26" s="1451"/>
      <c r="J26" s="1451"/>
    </row>
    <row r="27" spans="2:10">
      <c r="B27" s="1456">
        <v>64</v>
      </c>
      <c r="C27" s="1461" t="s">
        <v>1313</v>
      </c>
      <c r="D27" s="1648">
        <v>0</v>
      </c>
      <c r="E27" s="1648">
        <v>0</v>
      </c>
      <c r="F27" s="1649">
        <v>0</v>
      </c>
      <c r="G27" s="1451"/>
      <c r="H27" s="1451"/>
      <c r="I27" s="1451"/>
      <c r="J27" s="1451"/>
    </row>
    <row r="28" spans="2:10">
      <c r="B28" s="1456">
        <v>621</v>
      </c>
      <c r="C28" s="1462" t="s">
        <v>1314</v>
      </c>
      <c r="D28" s="1650">
        <v>0</v>
      </c>
      <c r="E28" s="1650">
        <v>0</v>
      </c>
      <c r="F28" s="1651">
        <v>0</v>
      </c>
      <c r="G28" s="1451"/>
      <c r="H28" s="1451"/>
      <c r="I28" s="1451"/>
      <c r="J28" s="1451"/>
    </row>
    <row r="29" spans="2:10">
      <c r="B29" s="1456" t="s">
        <v>1315</v>
      </c>
      <c r="C29" s="1463" t="s">
        <v>1316</v>
      </c>
      <c r="D29" s="1642">
        <v>0</v>
      </c>
      <c r="E29" s="1642">
        <v>0</v>
      </c>
      <c r="F29" s="1643">
        <v>0</v>
      </c>
      <c r="G29" s="1451"/>
      <c r="H29" s="1451"/>
      <c r="I29" s="1451"/>
      <c r="J29" s="1451"/>
    </row>
    <row r="30" spans="2:10">
      <c r="B30" s="1456" t="s">
        <v>1317</v>
      </c>
      <c r="C30" s="1463" t="s">
        <v>1318</v>
      </c>
      <c r="D30" s="1642">
        <v>0</v>
      </c>
      <c r="E30" s="1642">
        <v>0</v>
      </c>
      <c r="F30" s="1643">
        <v>0</v>
      </c>
      <c r="G30" s="1451"/>
      <c r="H30" s="1451"/>
      <c r="I30" s="1451"/>
      <c r="J30" s="1451"/>
    </row>
    <row r="31" spans="2:10">
      <c r="B31" s="1456" t="s">
        <v>1319</v>
      </c>
      <c r="C31" s="1463" t="s">
        <v>647</v>
      </c>
      <c r="D31" s="1642">
        <v>0</v>
      </c>
      <c r="E31" s="1642">
        <v>0</v>
      </c>
      <c r="F31" s="1643">
        <v>0</v>
      </c>
      <c r="G31" s="1451"/>
      <c r="H31" s="1451"/>
      <c r="I31" s="1451"/>
      <c r="J31" s="1451"/>
    </row>
    <row r="32" spans="2:10">
      <c r="B32" s="1456"/>
      <c r="C32" s="1464" t="s">
        <v>1320</v>
      </c>
      <c r="D32" s="1652">
        <v>0</v>
      </c>
      <c r="E32" s="1652">
        <v>0</v>
      </c>
      <c r="F32" s="1653">
        <v>0</v>
      </c>
      <c r="G32" s="1451"/>
      <c r="H32" s="1451"/>
      <c r="I32" s="1451"/>
      <c r="J32" s="1451"/>
    </row>
    <row r="33" spans="2:10">
      <c r="B33" s="1456">
        <v>654</v>
      </c>
      <c r="C33" s="1463" t="s">
        <v>648</v>
      </c>
      <c r="D33" s="1642">
        <v>0</v>
      </c>
      <c r="E33" s="1642">
        <v>0</v>
      </c>
      <c r="F33" s="1643">
        <v>0</v>
      </c>
      <c r="G33" s="1451"/>
      <c r="H33" s="1451"/>
      <c r="I33" s="1451"/>
      <c r="J33" s="1451"/>
    </row>
    <row r="34" spans="2:10">
      <c r="B34" s="1456" t="s">
        <v>1321</v>
      </c>
      <c r="C34" s="1460" t="s">
        <v>1520</v>
      </c>
      <c r="D34" s="1642">
        <v>0</v>
      </c>
      <c r="E34" s="1642">
        <v>0</v>
      </c>
      <c r="F34" s="1643">
        <v>0</v>
      </c>
      <c r="G34" s="1451"/>
      <c r="H34" s="1451"/>
      <c r="I34" s="1451"/>
      <c r="J34" s="1451"/>
    </row>
    <row r="35" spans="2:10">
      <c r="B35" s="1454"/>
      <c r="C35" s="1465" t="s">
        <v>40</v>
      </c>
      <c r="D35" s="1654">
        <v>0</v>
      </c>
      <c r="E35" s="1654">
        <v>0</v>
      </c>
      <c r="F35" s="1655">
        <v>0</v>
      </c>
      <c r="G35" s="1451"/>
      <c r="H35" s="1451"/>
      <c r="I35" s="1451"/>
      <c r="J35" s="1451"/>
    </row>
    <row r="36" spans="2:10">
      <c r="B36" s="1466">
        <v>655</v>
      </c>
      <c r="C36" s="1467" t="s">
        <v>1322</v>
      </c>
      <c r="D36" s="1656">
        <v>0</v>
      </c>
      <c r="E36" s="1656">
        <v>0</v>
      </c>
      <c r="F36" s="1657">
        <v>0</v>
      </c>
      <c r="G36" s="1451"/>
      <c r="H36" s="1451"/>
      <c r="I36" s="1451"/>
      <c r="J36" s="1451"/>
    </row>
    <row r="37" spans="2:10">
      <c r="B37" s="1468" t="s">
        <v>1323</v>
      </c>
      <c r="C37" s="1459" t="s">
        <v>1324</v>
      </c>
      <c r="D37" s="1656">
        <v>0</v>
      </c>
      <c r="E37" s="1656">
        <v>0</v>
      </c>
      <c r="F37" s="1657">
        <v>0</v>
      </c>
      <c r="G37" s="1451"/>
      <c r="H37" s="1527"/>
      <c r="I37" s="1451"/>
      <c r="J37" s="1451"/>
    </row>
    <row r="38" spans="2:10">
      <c r="B38" s="1468" t="s">
        <v>1325</v>
      </c>
      <c r="C38" s="1469" t="s">
        <v>1326</v>
      </c>
      <c r="D38" s="1656">
        <v>0</v>
      </c>
      <c r="E38" s="1656">
        <v>0</v>
      </c>
      <c r="F38" s="1657">
        <v>0</v>
      </c>
      <c r="G38" s="1451"/>
      <c r="H38" s="1451"/>
      <c r="I38" s="1451"/>
      <c r="J38" s="1451"/>
    </row>
    <row r="39" spans="2:10">
      <c r="B39" s="1468" t="s">
        <v>1327</v>
      </c>
      <c r="C39" s="1470" t="s">
        <v>1328</v>
      </c>
      <c r="D39" s="1656">
        <v>0</v>
      </c>
      <c r="E39" s="1656">
        <v>0</v>
      </c>
      <c r="F39" s="1657">
        <v>0</v>
      </c>
      <c r="G39" s="1451"/>
      <c r="H39" s="1451"/>
      <c r="I39" s="1451"/>
      <c r="J39" s="1451"/>
    </row>
    <row r="40" spans="2:10">
      <c r="B40" s="1454">
        <v>68</v>
      </c>
      <c r="C40" s="1470" t="s">
        <v>1329</v>
      </c>
      <c r="D40" s="1656">
        <v>0</v>
      </c>
      <c r="E40" s="1656">
        <v>0</v>
      </c>
      <c r="F40" s="1657">
        <v>0</v>
      </c>
      <c r="G40" s="1451"/>
      <c r="H40" s="1451"/>
      <c r="I40" s="1451"/>
      <c r="J40" s="1451"/>
    </row>
    <row r="41" spans="2:10">
      <c r="B41" s="1471"/>
      <c r="C41" s="1451"/>
      <c r="D41" s="1672"/>
      <c r="E41" s="1672"/>
      <c r="F41" s="1673"/>
      <c r="G41" s="1451"/>
      <c r="H41" s="1451"/>
      <c r="I41" s="1451"/>
      <c r="J41" s="1451"/>
    </row>
    <row r="42" spans="2:10" ht="15.5">
      <c r="B42" s="2080" t="s">
        <v>1330</v>
      </c>
      <c r="C42" s="2080"/>
      <c r="D42" s="1658">
        <f>SUM(D44:D49)</f>
        <v>0</v>
      </c>
      <c r="E42" s="1658">
        <f>SUM(E44:E49)</f>
        <v>0</v>
      </c>
      <c r="F42" s="1659">
        <f>SUM(F44:F49)</f>
        <v>0</v>
      </c>
      <c r="G42" s="1451"/>
      <c r="H42" s="1451"/>
      <c r="I42" s="1451"/>
      <c r="J42" s="1451"/>
    </row>
    <row r="43" spans="2:10">
      <c r="B43" s="1452"/>
      <c r="C43" s="1453"/>
      <c r="D43" s="1646"/>
      <c r="E43" s="1646"/>
      <c r="F43" s="1647"/>
      <c r="G43" s="1451"/>
      <c r="H43" s="1451"/>
      <c r="I43" s="1451"/>
      <c r="J43" s="1451"/>
    </row>
    <row r="44" spans="2:10" ht="13">
      <c r="B44" s="1454">
        <v>661</v>
      </c>
      <c r="C44" s="1473" t="s">
        <v>1331</v>
      </c>
      <c r="D44" s="1530">
        <v>0</v>
      </c>
      <c r="E44" s="1530">
        <v>0</v>
      </c>
      <c r="F44" s="1580">
        <v>0</v>
      </c>
      <c r="G44" s="1451"/>
      <c r="H44" s="1451"/>
      <c r="I44" s="1451"/>
      <c r="J44" s="1451"/>
    </row>
    <row r="45" spans="2:10">
      <c r="B45" s="1454">
        <v>661</v>
      </c>
      <c r="C45" s="1473" t="s">
        <v>1332</v>
      </c>
      <c r="D45" s="1660">
        <v>0</v>
      </c>
      <c r="E45" s="1660">
        <v>0</v>
      </c>
      <c r="F45" s="1661">
        <v>0</v>
      </c>
      <c r="G45" s="1451"/>
      <c r="H45" s="1451"/>
      <c r="I45" s="1451"/>
      <c r="J45" s="1451"/>
    </row>
    <row r="46" spans="2:10">
      <c r="B46" s="1454">
        <v>661</v>
      </c>
      <c r="C46" s="1473" t="s">
        <v>1333</v>
      </c>
      <c r="D46" s="1656">
        <v>0</v>
      </c>
      <c r="E46" s="1656">
        <v>0</v>
      </c>
      <c r="F46" s="1657">
        <v>0</v>
      </c>
      <c r="G46" s="1451"/>
      <c r="H46" s="1451"/>
      <c r="I46" s="1451"/>
      <c r="J46" s="1451"/>
    </row>
    <row r="47" spans="2:10">
      <c r="B47" s="1454">
        <v>667</v>
      </c>
      <c r="C47" s="1455" t="s">
        <v>1334</v>
      </c>
      <c r="D47" s="1656">
        <v>0</v>
      </c>
      <c r="E47" s="1656">
        <v>0</v>
      </c>
      <c r="F47" s="1657">
        <v>0</v>
      </c>
      <c r="G47" s="1451"/>
      <c r="H47" s="1451"/>
      <c r="I47" s="1451"/>
      <c r="J47" s="1451"/>
    </row>
    <row r="48" spans="2:10">
      <c r="B48" s="1466" t="s">
        <v>1335</v>
      </c>
      <c r="C48" s="1465" t="s">
        <v>1336</v>
      </c>
      <c r="D48" s="1656">
        <v>0</v>
      </c>
      <c r="E48" s="1656">
        <v>0</v>
      </c>
      <c r="F48" s="1657">
        <v>0</v>
      </c>
      <c r="G48" s="1451"/>
      <c r="H48" s="1451"/>
      <c r="I48" s="1451"/>
      <c r="J48" s="1451"/>
    </row>
    <row r="49" spans="1:10">
      <c r="B49" s="1474">
        <v>686</v>
      </c>
      <c r="C49" s="1475" t="s">
        <v>1337</v>
      </c>
      <c r="D49" s="1662">
        <v>0</v>
      </c>
      <c r="E49" s="1662">
        <v>0</v>
      </c>
      <c r="F49" s="1663">
        <v>0</v>
      </c>
      <c r="G49" s="1451"/>
      <c r="H49" s="1451"/>
      <c r="I49" s="1451"/>
      <c r="J49" s="1451"/>
    </row>
    <row r="50" spans="1:10">
      <c r="B50" s="1471"/>
      <c r="C50" s="1451"/>
      <c r="D50" s="1672"/>
      <c r="E50" s="1672"/>
      <c r="F50" s="1673"/>
      <c r="G50" s="1451"/>
      <c r="H50" s="1451"/>
      <c r="I50" s="1451"/>
      <c r="J50" s="1451"/>
    </row>
    <row r="51" spans="1:10" ht="15.5">
      <c r="B51" s="2080" t="s">
        <v>1338</v>
      </c>
      <c r="C51" s="2080"/>
      <c r="D51" s="1658">
        <f>SUM(D53:D58)</f>
        <v>0</v>
      </c>
      <c r="E51" s="1658">
        <f>SUM(E53:E58)</f>
        <v>0</v>
      </c>
      <c r="F51" s="1659">
        <f>SUM(F53:F58)</f>
        <v>0</v>
      </c>
      <c r="G51" s="1451"/>
      <c r="H51" s="1451"/>
      <c r="I51" s="1451"/>
      <c r="J51" s="1451"/>
    </row>
    <row r="52" spans="1:10">
      <c r="B52" s="1452"/>
      <c r="C52" s="1476"/>
      <c r="D52" s="1646"/>
      <c r="E52" s="1646"/>
      <c r="F52" s="1647"/>
      <c r="G52" s="1451"/>
      <c r="H52" s="1451"/>
      <c r="I52" s="1451"/>
      <c r="J52" s="1451"/>
    </row>
    <row r="53" spans="1:10">
      <c r="B53" s="1474">
        <v>671</v>
      </c>
      <c r="C53" s="1473" t="s">
        <v>1339</v>
      </c>
      <c r="D53" s="1664">
        <v>0</v>
      </c>
      <c r="E53" s="1664">
        <v>0</v>
      </c>
      <c r="F53" s="1665">
        <v>0</v>
      </c>
      <c r="G53" s="1451"/>
      <c r="H53" s="1451"/>
      <c r="I53" s="1451"/>
      <c r="J53" s="1451"/>
    </row>
    <row r="54" spans="1:10">
      <c r="B54" s="1454">
        <v>675</v>
      </c>
      <c r="C54" s="1477" t="s">
        <v>1340</v>
      </c>
      <c r="D54" s="1656">
        <v>0</v>
      </c>
      <c r="E54" s="1656">
        <v>0</v>
      </c>
      <c r="F54" s="1657">
        <v>0</v>
      </c>
      <c r="G54" s="1451"/>
      <c r="H54" s="1451"/>
      <c r="I54" s="1451"/>
      <c r="J54" s="1451"/>
    </row>
    <row r="55" spans="1:10">
      <c r="B55" s="1454">
        <v>675</v>
      </c>
      <c r="C55" s="1478" t="s">
        <v>1341</v>
      </c>
      <c r="D55" s="1660">
        <v>0</v>
      </c>
      <c r="E55" s="1660">
        <v>0</v>
      </c>
      <c r="F55" s="1661">
        <v>0</v>
      </c>
      <c r="G55" s="1451"/>
      <c r="H55" s="1451"/>
      <c r="I55" s="1451"/>
      <c r="J55" s="1451"/>
    </row>
    <row r="56" spans="1:10">
      <c r="B56" s="1454">
        <v>675</v>
      </c>
      <c r="C56" s="1477" t="s">
        <v>1342</v>
      </c>
      <c r="D56" s="1656">
        <v>0</v>
      </c>
      <c r="E56" s="1656">
        <v>0</v>
      </c>
      <c r="F56" s="1657">
        <v>0</v>
      </c>
      <c r="G56" s="1451"/>
      <c r="H56" s="1451"/>
      <c r="I56" s="1451"/>
      <c r="J56" s="1451"/>
    </row>
    <row r="57" spans="1:10">
      <c r="B57" s="1456" t="s">
        <v>1343</v>
      </c>
      <c r="C57" s="1457" t="s">
        <v>650</v>
      </c>
      <c r="D57" s="1642">
        <v>0</v>
      </c>
      <c r="E57" s="1642">
        <v>0</v>
      </c>
      <c r="F57" s="1643">
        <v>0</v>
      </c>
      <c r="G57" s="1451"/>
      <c r="H57" s="1451"/>
      <c r="I57" s="1451"/>
      <c r="J57" s="1451"/>
    </row>
    <row r="58" spans="1:10">
      <c r="B58" s="1454">
        <v>687</v>
      </c>
      <c r="C58" s="1469" t="s">
        <v>1337</v>
      </c>
      <c r="D58" s="1656">
        <v>0</v>
      </c>
      <c r="E58" s="1656">
        <v>0</v>
      </c>
      <c r="F58" s="1657">
        <v>0</v>
      </c>
      <c r="G58" s="1451"/>
      <c r="H58" s="1451"/>
      <c r="I58" s="1451"/>
      <c r="J58" s="1451"/>
    </row>
    <row r="59" spans="1:10">
      <c r="B59" s="1471"/>
      <c r="C59" s="1451"/>
      <c r="D59" s="1672"/>
      <c r="E59" s="1672"/>
      <c r="F59" s="1673"/>
      <c r="G59" s="1451"/>
      <c r="H59" s="1451"/>
      <c r="I59" s="1451"/>
      <c r="J59" s="1451"/>
    </row>
    <row r="60" spans="1:10" ht="13">
      <c r="B60" s="1479">
        <v>691</v>
      </c>
      <c r="C60" s="1480" t="s">
        <v>1344</v>
      </c>
      <c r="D60" s="1666">
        <v>0</v>
      </c>
      <c r="E60" s="1666">
        <v>0</v>
      </c>
      <c r="F60" s="1667">
        <v>0</v>
      </c>
      <c r="G60" s="1451"/>
      <c r="H60" s="1451"/>
      <c r="I60" s="1451"/>
      <c r="J60" s="1451"/>
    </row>
    <row r="61" spans="1:10" ht="13">
      <c r="B61" s="1479" t="s">
        <v>1345</v>
      </c>
      <c r="C61" s="1480" t="s">
        <v>1346</v>
      </c>
      <c r="D61" s="1666">
        <v>0</v>
      </c>
      <c r="E61" s="1666">
        <v>0</v>
      </c>
      <c r="F61" s="1667">
        <v>0</v>
      </c>
      <c r="G61" s="1451"/>
      <c r="H61" s="1451"/>
      <c r="I61" s="1451"/>
      <c r="J61" s="1451"/>
    </row>
    <row r="62" spans="1:10" ht="13" thickBot="1">
      <c r="B62" s="1471"/>
      <c r="C62" s="1481"/>
      <c r="D62" s="1672"/>
      <c r="E62" s="1672"/>
      <c r="F62" s="1673"/>
      <c r="G62" s="1451"/>
      <c r="H62" s="1451"/>
      <c r="I62" s="1451"/>
      <c r="J62" s="1451"/>
    </row>
    <row r="63" spans="1:10" ht="16" thickBot="1">
      <c r="A63" s="1577"/>
      <c r="B63" s="2080" t="s">
        <v>1347</v>
      </c>
      <c r="C63" s="2080"/>
      <c r="D63" s="1531">
        <f>+D51+D42+D14+D60+D61</f>
        <v>0</v>
      </c>
      <c r="E63" s="1531">
        <f>+E51+E42+E14+E60+E61</f>
        <v>0</v>
      </c>
      <c r="F63" s="1531">
        <f>+F51+F42+F14+F60+F61</f>
        <v>0</v>
      </c>
      <c r="G63" s="1451"/>
      <c r="H63" s="1451"/>
      <c r="I63" s="1451"/>
      <c r="J63" s="1451"/>
    </row>
    <row r="64" spans="1:10" ht="13" thickBot="1">
      <c r="A64" s="1577"/>
      <c r="B64" s="1483"/>
      <c r="C64" s="1481"/>
      <c r="D64" s="1672"/>
      <c r="E64" s="1672"/>
      <c r="F64" s="1673"/>
      <c r="G64" s="1451"/>
      <c r="H64" s="1451"/>
      <c r="I64" s="1451"/>
      <c r="J64" s="1451"/>
    </row>
    <row r="65" spans="1:10" ht="13" thickBot="1">
      <c r="A65" s="1577"/>
      <c r="B65" s="2106" t="s">
        <v>1348</v>
      </c>
      <c r="C65" s="2107"/>
      <c r="D65" s="1668">
        <v>0</v>
      </c>
      <c r="E65" s="1668">
        <v>0</v>
      </c>
      <c r="F65" s="1669">
        <v>0</v>
      </c>
      <c r="G65" s="1451"/>
      <c r="H65" s="1451"/>
      <c r="I65" s="1451"/>
      <c r="J65" s="1451"/>
    </row>
    <row r="66" spans="1:10" ht="13" thickBot="1">
      <c r="A66" s="1577"/>
      <c r="B66" s="1483"/>
      <c r="C66" s="1481"/>
      <c r="D66" s="1672"/>
      <c r="E66" s="1672"/>
      <c r="F66" s="1673"/>
      <c r="G66" s="1451"/>
      <c r="H66" s="1451"/>
      <c r="I66" s="1451"/>
      <c r="J66" s="1451"/>
    </row>
    <row r="67" spans="1:10" ht="16" thickBot="1">
      <c r="A67" s="1577"/>
      <c r="B67" s="2080" t="s">
        <v>1349</v>
      </c>
      <c r="C67" s="2080"/>
      <c r="D67" s="1531">
        <f>+D63+D65</f>
        <v>0</v>
      </c>
      <c r="E67" s="1531">
        <f>+E63+E65</f>
        <v>0</v>
      </c>
      <c r="F67" s="1581">
        <f>+F63+F65</f>
        <v>0</v>
      </c>
      <c r="G67" s="1451"/>
      <c r="H67" s="1451"/>
      <c r="I67" s="1451"/>
      <c r="J67" s="1451"/>
    </row>
    <row r="68" spans="1:10">
      <c r="B68" s="1482"/>
      <c r="C68" s="1582"/>
      <c r="D68" s="1472"/>
      <c r="E68" s="1472"/>
      <c r="F68" s="1463"/>
      <c r="G68" s="1451"/>
      <c r="H68" s="1451"/>
      <c r="I68" s="1451"/>
      <c r="J68" s="1451"/>
    </row>
    <row r="69" spans="1:10" ht="13">
      <c r="B69" s="1483"/>
      <c r="C69" s="1481"/>
      <c r="D69" s="1472"/>
      <c r="E69" s="1472"/>
      <c r="F69" s="1585" t="s">
        <v>1472</v>
      </c>
      <c r="G69" s="1451"/>
      <c r="H69" s="1451"/>
      <c r="I69" s="1451"/>
      <c r="J69" s="1451"/>
    </row>
    <row r="70" spans="1:10">
      <c r="B70" s="1483"/>
      <c r="C70" s="1451"/>
      <c r="D70" s="1481"/>
      <c r="E70" s="1451"/>
      <c r="F70" s="1451"/>
      <c r="G70" s="1451"/>
      <c r="H70" s="1451"/>
      <c r="I70" s="1451"/>
      <c r="J70" s="1451"/>
    </row>
  </sheetData>
  <mergeCells count="15">
    <mergeCell ref="B1:C1"/>
    <mergeCell ref="D1:E1"/>
    <mergeCell ref="B6:B9"/>
    <mergeCell ref="B4:C4"/>
    <mergeCell ref="D6:F6"/>
    <mergeCell ref="F7:F9"/>
    <mergeCell ref="E7:E9"/>
    <mergeCell ref="D7:D9"/>
    <mergeCell ref="C6:C9"/>
    <mergeCell ref="B67:C67"/>
    <mergeCell ref="B14:C14"/>
    <mergeCell ref="B42:C42"/>
    <mergeCell ref="B51:C51"/>
    <mergeCell ref="B63:C63"/>
    <mergeCell ref="B65:C65"/>
  </mergeCells>
  <dataValidations count="1">
    <dataValidation operator="greaterThanOrEqual" allowBlank="1" showInputMessage="1" showErrorMessage="1" sqref="A1:XFD1048576"/>
  </dataValidation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opLeftCell="A37" workbookViewId="0">
      <selection activeCell="D5" sqref="D5"/>
    </sheetView>
  </sheetViews>
  <sheetFormatPr baseColWidth="10" defaultRowHeight="12.5"/>
  <cols>
    <col min="1" max="1" width="5.54296875" customWidth="1"/>
    <col min="3" max="3" width="55.453125" customWidth="1"/>
    <col min="4" max="6" width="14.453125" customWidth="1"/>
  </cols>
  <sheetData>
    <row r="1" spans="1:6" s="79" customFormat="1" ht="16" customHeight="1">
      <c r="A1" s="119" t="s">
        <v>90</v>
      </c>
      <c r="B1" s="2078">
        <f>tc_SIGLESEM</f>
        <v>0</v>
      </c>
      <c r="C1" s="2078"/>
      <c r="D1" s="2079" t="s">
        <v>91</v>
      </c>
      <c r="E1" s="2079"/>
      <c r="F1" s="1586">
        <f>tc_DCLOT</f>
        <v>0</v>
      </c>
    </row>
    <row r="3" spans="1:6" ht="13" thickBot="1"/>
    <row r="4" spans="1:6" ht="19" thickTop="1" thickBot="1">
      <c r="B4" s="2110" t="s">
        <v>1473</v>
      </c>
      <c r="C4" s="2111"/>
      <c r="D4" s="702" t="s">
        <v>1621</v>
      </c>
      <c r="E4" s="703"/>
      <c r="F4" s="62" t="s">
        <v>1474</v>
      </c>
    </row>
    <row r="5" spans="1:6" ht="23.5" thickBot="1">
      <c r="B5" s="1442"/>
      <c r="C5" s="1443"/>
      <c r="D5" s="1443"/>
      <c r="E5" s="1443"/>
      <c r="F5" s="1443"/>
    </row>
    <row r="6" spans="1:6">
      <c r="A6" s="1577"/>
      <c r="B6" s="2125" t="s">
        <v>1295</v>
      </c>
      <c r="C6" s="2117" t="s">
        <v>1350</v>
      </c>
      <c r="D6" s="2127" t="s">
        <v>1292</v>
      </c>
      <c r="E6" s="2127"/>
      <c r="F6" s="2128"/>
    </row>
    <row r="7" spans="1:6" ht="12.75" customHeight="1">
      <c r="A7" s="1577"/>
      <c r="B7" s="2126"/>
      <c r="C7" s="2118"/>
      <c r="D7" s="2116" t="s">
        <v>1351</v>
      </c>
      <c r="E7" s="2130" t="s">
        <v>1293</v>
      </c>
      <c r="F7" s="2131" t="s">
        <v>1294</v>
      </c>
    </row>
    <row r="8" spans="1:6" ht="24.75" customHeight="1">
      <c r="A8" s="1577"/>
      <c r="B8" s="2126"/>
      <c r="C8" s="2118"/>
      <c r="D8" s="2129"/>
      <c r="E8" s="2116"/>
      <c r="F8" s="2115"/>
    </row>
    <row r="9" spans="1:6">
      <c r="A9" s="1577"/>
      <c r="B9" s="2126"/>
      <c r="C9" s="2118"/>
      <c r="D9" s="2129"/>
      <c r="E9" s="2116"/>
      <c r="F9" s="2115"/>
    </row>
    <row r="10" spans="1:6" ht="13" thickBot="1">
      <c r="A10" s="1577"/>
      <c r="B10" s="1589">
        <v>1</v>
      </c>
      <c r="C10" s="1584">
        <v>1</v>
      </c>
      <c r="D10" s="1583">
        <v>2</v>
      </c>
      <c r="E10" s="1583">
        <v>4</v>
      </c>
      <c r="F10" s="1587">
        <v>5</v>
      </c>
    </row>
    <row r="11" spans="1:6">
      <c r="A11" s="1577"/>
      <c r="B11" s="1483"/>
      <c r="C11" s="1483"/>
      <c r="D11" s="1484"/>
      <c r="E11" s="1484"/>
      <c r="F11" s="1588"/>
    </row>
    <row r="12" spans="1:6" ht="15.5">
      <c r="A12" s="1577"/>
      <c r="B12" s="2121" t="s">
        <v>1352</v>
      </c>
      <c r="C12" s="2122"/>
      <c r="D12" s="1658">
        <f>SUM(D15:D39)</f>
        <v>0</v>
      </c>
      <c r="E12" s="1658">
        <f>SUM(E15:E39)</f>
        <v>0</v>
      </c>
      <c r="F12" s="1659">
        <f>SUM(F15:F39)</f>
        <v>0</v>
      </c>
    </row>
    <row r="13" spans="1:6">
      <c r="A13" s="1577"/>
      <c r="B13" s="1590"/>
      <c r="C13" s="1599"/>
      <c r="D13" s="1674"/>
      <c r="E13" s="1674"/>
      <c r="F13" s="1675"/>
    </row>
    <row r="14" spans="1:6">
      <c r="A14" s="1577"/>
      <c r="B14" s="1591" t="s">
        <v>1353</v>
      </c>
      <c r="C14" s="1600" t="s">
        <v>1354</v>
      </c>
      <c r="D14" s="1676"/>
      <c r="E14" s="1676"/>
      <c r="F14" s="1677"/>
    </row>
    <row r="15" spans="1:6">
      <c r="A15" s="1577"/>
      <c r="B15" s="1592" t="s">
        <v>1355</v>
      </c>
      <c r="C15" s="1460" t="s">
        <v>1356</v>
      </c>
      <c r="D15" s="1642">
        <v>0</v>
      </c>
      <c r="E15" s="1642">
        <v>0</v>
      </c>
      <c r="F15" s="1643">
        <v>0</v>
      </c>
    </row>
    <row r="16" spans="1:6">
      <c r="A16" s="1577"/>
      <c r="B16" s="1592">
        <v>705</v>
      </c>
      <c r="C16" s="1460" t="s">
        <v>1357</v>
      </c>
      <c r="D16" s="1642">
        <v>0</v>
      </c>
      <c r="E16" s="1642">
        <v>0</v>
      </c>
      <c r="F16" s="1643">
        <v>0</v>
      </c>
    </row>
    <row r="17" spans="1:6">
      <c r="A17" s="1577"/>
      <c r="B17" s="1592">
        <v>7</v>
      </c>
      <c r="C17" s="1460" t="s">
        <v>1358</v>
      </c>
      <c r="D17" s="1642">
        <v>0</v>
      </c>
      <c r="E17" s="1642">
        <v>0</v>
      </c>
      <c r="F17" s="1643">
        <v>0</v>
      </c>
    </row>
    <row r="18" spans="1:6">
      <c r="A18" s="1577"/>
      <c r="B18" s="1592" t="s">
        <v>1570</v>
      </c>
      <c r="C18" s="1460" t="s">
        <v>1359</v>
      </c>
      <c r="D18" s="1642">
        <v>0</v>
      </c>
      <c r="E18" s="1642">
        <v>0</v>
      </c>
      <c r="F18" s="1643">
        <v>0</v>
      </c>
    </row>
    <row r="19" spans="1:6">
      <c r="A19" s="1577"/>
      <c r="B19" s="1592" t="s">
        <v>1571</v>
      </c>
      <c r="C19" s="1460" t="s">
        <v>1360</v>
      </c>
      <c r="D19" s="1642">
        <v>0</v>
      </c>
      <c r="E19" s="1642">
        <v>0</v>
      </c>
      <c r="F19" s="1643">
        <v>0</v>
      </c>
    </row>
    <row r="20" spans="1:6">
      <c r="A20" s="1577"/>
      <c r="B20" s="1592" t="s">
        <v>1570</v>
      </c>
      <c r="C20" s="1460" t="s">
        <v>98</v>
      </c>
      <c r="D20" s="1642">
        <v>0</v>
      </c>
      <c r="E20" s="1642">
        <v>0</v>
      </c>
      <c r="F20" s="1643">
        <v>0</v>
      </c>
    </row>
    <row r="21" spans="1:6">
      <c r="A21" s="1577"/>
      <c r="B21" s="1592" t="s">
        <v>1572</v>
      </c>
      <c r="C21" s="1460" t="s">
        <v>1361</v>
      </c>
      <c r="D21" s="1642">
        <v>0</v>
      </c>
      <c r="E21" s="1642">
        <v>0</v>
      </c>
      <c r="F21" s="1643">
        <v>0</v>
      </c>
    </row>
    <row r="22" spans="1:6">
      <c r="A22" s="1577"/>
      <c r="B22" s="1592">
        <v>703</v>
      </c>
      <c r="C22" s="1460" t="s">
        <v>1362</v>
      </c>
      <c r="D22" s="1642">
        <v>0</v>
      </c>
      <c r="E22" s="1642">
        <v>0</v>
      </c>
      <c r="F22" s="1643">
        <v>0</v>
      </c>
    </row>
    <row r="23" spans="1:6">
      <c r="A23" s="1577"/>
      <c r="B23" s="1592" t="s">
        <v>1363</v>
      </c>
      <c r="C23" s="1460" t="s">
        <v>1364</v>
      </c>
      <c r="D23" s="1642">
        <v>0</v>
      </c>
      <c r="E23" s="1642">
        <v>0</v>
      </c>
      <c r="F23" s="1643">
        <v>0</v>
      </c>
    </row>
    <row r="24" spans="1:6">
      <c r="A24" s="1577"/>
      <c r="B24" s="1592" t="s">
        <v>1365</v>
      </c>
      <c r="C24" s="1460" t="s">
        <v>1366</v>
      </c>
      <c r="D24" s="1642">
        <v>0</v>
      </c>
      <c r="E24" s="1642">
        <v>0</v>
      </c>
      <c r="F24" s="1643">
        <v>0</v>
      </c>
    </row>
    <row r="25" spans="1:6">
      <c r="A25" s="1577"/>
      <c r="B25" s="1592" t="s">
        <v>1367</v>
      </c>
      <c r="C25" s="1460" t="s">
        <v>1368</v>
      </c>
      <c r="D25" s="1642">
        <v>0</v>
      </c>
      <c r="E25" s="1642">
        <v>0</v>
      </c>
      <c r="F25" s="1643">
        <v>0</v>
      </c>
    </row>
    <row r="26" spans="1:6">
      <c r="A26" s="1577"/>
      <c r="B26" s="1592">
        <v>706</v>
      </c>
      <c r="C26" s="1460" t="s">
        <v>1369</v>
      </c>
      <c r="D26" s="1642">
        <v>0</v>
      </c>
      <c r="E26" s="1642">
        <v>0</v>
      </c>
      <c r="F26" s="1643">
        <v>0</v>
      </c>
    </row>
    <row r="27" spans="1:6">
      <c r="A27" s="1577"/>
      <c r="B27" s="1592">
        <v>708</v>
      </c>
      <c r="C27" s="1460" t="s">
        <v>1370</v>
      </c>
      <c r="D27" s="1642">
        <v>0</v>
      </c>
      <c r="E27" s="1642">
        <v>0</v>
      </c>
      <c r="F27" s="1643">
        <v>0</v>
      </c>
    </row>
    <row r="28" spans="1:6">
      <c r="A28" s="1577"/>
      <c r="B28" s="1593" t="s">
        <v>1371</v>
      </c>
      <c r="C28" s="1469" t="s">
        <v>1372</v>
      </c>
      <c r="D28" s="1656">
        <v>0</v>
      </c>
      <c r="E28" s="1656">
        <v>0</v>
      </c>
      <c r="F28" s="1657">
        <v>0</v>
      </c>
    </row>
    <row r="29" spans="1:6">
      <c r="A29" s="1577"/>
      <c r="B29" s="1593" t="s">
        <v>1373</v>
      </c>
      <c r="C29" s="1469" t="s">
        <v>1374</v>
      </c>
      <c r="D29" s="1656">
        <v>0</v>
      </c>
      <c r="E29" s="1656">
        <v>0</v>
      </c>
      <c r="F29" s="1657">
        <v>0</v>
      </c>
    </row>
    <row r="30" spans="1:6">
      <c r="A30" s="1577"/>
      <c r="B30" s="1593" t="s">
        <v>1375</v>
      </c>
      <c r="C30" s="1469" t="s">
        <v>1376</v>
      </c>
      <c r="D30" s="1656">
        <v>0</v>
      </c>
      <c r="E30" s="1656">
        <v>0</v>
      </c>
      <c r="F30" s="1657">
        <v>0</v>
      </c>
    </row>
    <row r="31" spans="1:6">
      <c r="A31" s="1577"/>
      <c r="B31" s="1593">
        <v>72</v>
      </c>
      <c r="C31" s="1469" t="s">
        <v>1377</v>
      </c>
      <c r="D31" s="1656">
        <v>0</v>
      </c>
      <c r="E31" s="1656">
        <v>0</v>
      </c>
      <c r="F31" s="1657">
        <v>0</v>
      </c>
    </row>
    <row r="32" spans="1:6">
      <c r="A32" s="1577"/>
      <c r="B32" s="1593">
        <v>74</v>
      </c>
      <c r="C32" s="1469" t="s">
        <v>656</v>
      </c>
      <c r="D32" s="1656">
        <v>0</v>
      </c>
      <c r="E32" s="1656">
        <v>0</v>
      </c>
      <c r="F32" s="1657">
        <v>0</v>
      </c>
    </row>
    <row r="33" spans="1:6">
      <c r="A33" s="1577"/>
      <c r="B33" s="1593" t="s">
        <v>1378</v>
      </c>
      <c r="C33" s="1469" t="s">
        <v>1379</v>
      </c>
      <c r="D33" s="1656">
        <v>0</v>
      </c>
      <c r="E33" s="1656">
        <v>0</v>
      </c>
      <c r="F33" s="1657">
        <v>0</v>
      </c>
    </row>
    <row r="34" spans="1:6">
      <c r="A34" s="1577"/>
      <c r="B34" s="1593" t="s">
        <v>1380</v>
      </c>
      <c r="C34" s="1469" t="s">
        <v>1381</v>
      </c>
      <c r="D34" s="1656">
        <v>0</v>
      </c>
      <c r="E34" s="1656">
        <v>0</v>
      </c>
      <c r="F34" s="1657">
        <v>0</v>
      </c>
    </row>
    <row r="35" spans="1:6">
      <c r="A35" s="1577"/>
      <c r="B35" s="1593">
        <v>78</v>
      </c>
      <c r="C35" s="1469" t="s">
        <v>1382</v>
      </c>
      <c r="D35" s="1656">
        <v>0</v>
      </c>
      <c r="E35" s="1656">
        <v>0</v>
      </c>
      <c r="F35" s="1657">
        <v>0</v>
      </c>
    </row>
    <row r="36" spans="1:6">
      <c r="A36" s="1577"/>
      <c r="B36" s="1593">
        <v>791</v>
      </c>
      <c r="C36" s="1469" t="s">
        <v>1383</v>
      </c>
      <c r="D36" s="1656">
        <v>0</v>
      </c>
      <c r="E36" s="1656">
        <v>0</v>
      </c>
      <c r="F36" s="1657">
        <v>0</v>
      </c>
    </row>
    <row r="37" spans="1:6">
      <c r="A37" s="1577"/>
      <c r="B37" s="1593">
        <v>755</v>
      </c>
      <c r="C37" s="1486" t="s">
        <v>1322</v>
      </c>
      <c r="D37" s="1656">
        <v>0</v>
      </c>
      <c r="E37" s="1656">
        <v>0</v>
      </c>
      <c r="F37" s="1657">
        <v>0</v>
      </c>
    </row>
    <row r="38" spans="1:6">
      <c r="A38" s="1577"/>
      <c r="B38" s="1594"/>
      <c r="C38" s="1486" t="s">
        <v>40</v>
      </c>
      <c r="D38" s="1654">
        <v>0</v>
      </c>
      <c r="E38" s="1654">
        <v>0</v>
      </c>
      <c r="F38" s="1655">
        <v>0</v>
      </c>
    </row>
    <row r="39" spans="1:6">
      <c r="A39" s="1577"/>
      <c r="B39" s="1595">
        <v>75</v>
      </c>
      <c r="C39" s="1475" t="s">
        <v>703</v>
      </c>
      <c r="D39" s="1662">
        <v>0</v>
      </c>
      <c r="E39" s="1662">
        <v>0</v>
      </c>
      <c r="F39" s="1663">
        <v>0</v>
      </c>
    </row>
    <row r="40" spans="1:6" ht="13">
      <c r="A40" s="1577"/>
      <c r="B40" s="1483"/>
      <c r="C40" s="1487"/>
      <c r="D40" s="1672"/>
      <c r="E40" s="1672"/>
      <c r="F40" s="1673"/>
    </row>
    <row r="41" spans="1:6" ht="15.5">
      <c r="A41" s="1577"/>
      <c r="B41" s="2121" t="s">
        <v>1384</v>
      </c>
      <c r="C41" s="2122"/>
      <c r="D41" s="1658">
        <f>SUM(D43:D47)</f>
        <v>0</v>
      </c>
      <c r="E41" s="1658">
        <f>SUM(E43:E47)</f>
        <v>0</v>
      </c>
      <c r="F41" s="1659">
        <f>SUM(F43:F47)</f>
        <v>0</v>
      </c>
    </row>
    <row r="42" spans="1:6">
      <c r="A42" s="1577"/>
      <c r="B42" s="1576" t="s">
        <v>472</v>
      </c>
      <c r="C42" s="1453" t="s">
        <v>472</v>
      </c>
      <c r="D42" s="1646"/>
      <c r="E42" s="1646"/>
      <c r="F42" s="1647"/>
    </row>
    <row r="43" spans="1:6">
      <c r="A43" s="1577"/>
      <c r="B43" s="1591" t="s">
        <v>1385</v>
      </c>
      <c r="C43" s="1485" t="s">
        <v>1386</v>
      </c>
      <c r="D43" s="1664">
        <v>0</v>
      </c>
      <c r="E43" s="1664">
        <v>0</v>
      </c>
      <c r="F43" s="1665">
        <v>0</v>
      </c>
    </row>
    <row r="44" spans="1:6">
      <c r="A44" s="1577"/>
      <c r="B44" s="1593">
        <v>76</v>
      </c>
      <c r="C44" s="1469" t="s">
        <v>1387</v>
      </c>
      <c r="D44" s="1656">
        <v>0</v>
      </c>
      <c r="E44" s="1656">
        <v>0</v>
      </c>
      <c r="F44" s="1657">
        <v>0</v>
      </c>
    </row>
    <row r="45" spans="1:6">
      <c r="A45" s="1577"/>
      <c r="B45" s="1593">
        <v>786</v>
      </c>
      <c r="C45" s="1469" t="s">
        <v>126</v>
      </c>
      <c r="D45" s="1656">
        <v>0</v>
      </c>
      <c r="E45" s="1656">
        <v>0</v>
      </c>
      <c r="F45" s="1657">
        <v>0</v>
      </c>
    </row>
    <row r="46" spans="1:6">
      <c r="A46" s="1577"/>
      <c r="B46" s="1593" t="s">
        <v>1388</v>
      </c>
      <c r="C46" s="1469" t="s">
        <v>1389</v>
      </c>
      <c r="D46" s="1656">
        <v>0</v>
      </c>
      <c r="E46" s="1656">
        <v>0</v>
      </c>
      <c r="F46" s="1657">
        <v>0</v>
      </c>
    </row>
    <row r="47" spans="1:6">
      <c r="A47" s="1577"/>
      <c r="B47" s="1593">
        <v>796</v>
      </c>
      <c r="C47" s="1469" t="s">
        <v>1390</v>
      </c>
      <c r="D47" s="1656">
        <v>0</v>
      </c>
      <c r="E47" s="1656">
        <v>0</v>
      </c>
      <c r="F47" s="1657">
        <v>0</v>
      </c>
    </row>
    <row r="48" spans="1:6" ht="13">
      <c r="A48" s="1577"/>
      <c r="B48" s="1483"/>
      <c r="C48" s="1487"/>
      <c r="D48" s="1672"/>
      <c r="E48" s="1672"/>
      <c r="F48" s="1673"/>
    </row>
    <row r="49" spans="1:6" ht="15.5">
      <c r="A49" s="1577"/>
      <c r="B49" s="2121" t="s">
        <v>1391</v>
      </c>
      <c r="C49" s="2122"/>
      <c r="D49" s="1658">
        <f>SUM(D51:D57)</f>
        <v>0</v>
      </c>
      <c r="E49" s="1658">
        <f>SUM(E51:E57)</f>
        <v>0</v>
      </c>
      <c r="F49" s="1659">
        <f>SUM(F51:F57)</f>
        <v>0</v>
      </c>
    </row>
    <row r="50" spans="1:6">
      <c r="A50" s="1577"/>
      <c r="B50" s="1576"/>
      <c r="C50" s="1453"/>
      <c r="D50" s="1646"/>
      <c r="E50" s="1646"/>
      <c r="F50" s="1647"/>
    </row>
    <row r="51" spans="1:6">
      <c r="A51" s="1577"/>
      <c r="B51" s="1591">
        <v>771</v>
      </c>
      <c r="C51" s="1485" t="s">
        <v>1543</v>
      </c>
      <c r="D51" s="1664">
        <v>0</v>
      </c>
      <c r="E51" s="1664">
        <v>0</v>
      </c>
      <c r="F51" s="1665">
        <v>0</v>
      </c>
    </row>
    <row r="52" spans="1:6">
      <c r="A52" s="1577"/>
      <c r="B52" s="1593"/>
      <c r="C52" s="1469" t="s">
        <v>1392</v>
      </c>
      <c r="D52" s="1671"/>
      <c r="E52" s="1671"/>
      <c r="F52" s="1678"/>
    </row>
    <row r="53" spans="1:6">
      <c r="A53" s="1577"/>
      <c r="B53" s="1594">
        <v>775</v>
      </c>
      <c r="C53" s="1465" t="s">
        <v>1393</v>
      </c>
      <c r="D53" s="1654">
        <v>0</v>
      </c>
      <c r="E53" s="1654">
        <v>0</v>
      </c>
      <c r="F53" s="1655">
        <v>0</v>
      </c>
    </row>
    <row r="54" spans="1:6">
      <c r="A54" s="1577"/>
      <c r="B54" s="1592">
        <v>777</v>
      </c>
      <c r="C54" s="1460" t="s">
        <v>1394</v>
      </c>
      <c r="D54" s="1642">
        <v>0</v>
      </c>
      <c r="E54" s="1642">
        <v>0</v>
      </c>
      <c r="F54" s="1643">
        <v>0</v>
      </c>
    </row>
    <row r="55" spans="1:6">
      <c r="A55" s="1577"/>
      <c r="B55" s="1596" t="s">
        <v>1395</v>
      </c>
      <c r="C55" s="1488" t="s">
        <v>1241</v>
      </c>
      <c r="D55" s="1660">
        <v>0</v>
      </c>
      <c r="E55" s="1660">
        <v>0</v>
      </c>
      <c r="F55" s="1661">
        <v>0</v>
      </c>
    </row>
    <row r="56" spans="1:6">
      <c r="A56" s="1577"/>
      <c r="B56" s="1593">
        <v>787</v>
      </c>
      <c r="C56" s="1469" t="s">
        <v>126</v>
      </c>
      <c r="D56" s="1656">
        <v>0</v>
      </c>
      <c r="E56" s="1656">
        <v>0</v>
      </c>
      <c r="F56" s="1657">
        <v>0</v>
      </c>
    </row>
    <row r="57" spans="1:6">
      <c r="A57" s="1577"/>
      <c r="B57" s="1595">
        <v>797</v>
      </c>
      <c r="C57" s="1475" t="s">
        <v>1396</v>
      </c>
      <c r="D57" s="1662">
        <v>0</v>
      </c>
      <c r="E57" s="1662">
        <v>0</v>
      </c>
      <c r="F57" s="1663">
        <v>0</v>
      </c>
    </row>
    <row r="58" spans="1:6" ht="13.5" thickBot="1">
      <c r="A58" s="1577"/>
      <c r="B58" s="1483"/>
      <c r="C58" s="1487"/>
      <c r="D58" s="1672"/>
      <c r="E58" s="1672"/>
      <c r="F58" s="1673"/>
    </row>
    <row r="59" spans="1:6" ht="16" thickBot="1">
      <c r="A59" s="1577"/>
      <c r="B59" s="2121" t="s">
        <v>1397</v>
      </c>
      <c r="C59" s="2122"/>
      <c r="D59" s="1531">
        <f>D12+D41+D49</f>
        <v>0</v>
      </c>
      <c r="E59" s="1531">
        <f>E12+E41+E49</f>
        <v>0</v>
      </c>
      <c r="F59" s="1581">
        <f>F12+F41+F49</f>
        <v>0</v>
      </c>
    </row>
    <row r="60" spans="1:6" ht="6" customHeight="1">
      <c r="A60" s="1577"/>
      <c r="B60" s="1483"/>
      <c r="C60" s="1483"/>
      <c r="D60" s="1672"/>
      <c r="E60" s="1672"/>
      <c r="F60" s="1673"/>
    </row>
    <row r="61" spans="1:6" ht="6" customHeight="1" thickBot="1">
      <c r="A61" s="1577"/>
      <c r="B61" s="1483"/>
      <c r="C61" s="1489"/>
      <c r="D61" s="1672"/>
      <c r="E61" s="1672"/>
      <c r="F61" s="1673"/>
    </row>
    <row r="62" spans="1:6" ht="15.75" customHeight="1" thickBot="1">
      <c r="A62" s="1577"/>
      <c r="B62" s="2123" t="s">
        <v>1398</v>
      </c>
      <c r="C62" s="2124"/>
      <c r="D62" s="1531">
        <f>SUM(D59:D60)</f>
        <v>0</v>
      </c>
      <c r="E62" s="1531">
        <f>SUM(E59:E60)</f>
        <v>0</v>
      </c>
      <c r="F62" s="1581">
        <f>SUM(F59:F60)</f>
        <v>0</v>
      </c>
    </row>
    <row r="63" spans="1:6" ht="8.25" customHeight="1">
      <c r="A63" s="1577"/>
      <c r="B63" s="1597"/>
      <c r="C63" s="1490"/>
      <c r="D63" s="1672"/>
      <c r="E63" s="1672"/>
      <c r="F63" s="1673"/>
    </row>
    <row r="64" spans="1:6" ht="8.25" customHeight="1" thickBot="1">
      <c r="A64" s="1577"/>
      <c r="B64" s="1484"/>
      <c r="C64" s="1490"/>
      <c r="D64" s="1672"/>
      <c r="E64" s="1672"/>
      <c r="F64" s="1673"/>
    </row>
    <row r="65" spans="1:6" ht="15.75" customHeight="1" thickBot="1">
      <c r="A65" s="1577"/>
      <c r="B65" s="2123" t="s">
        <v>1399</v>
      </c>
      <c r="C65" s="2124"/>
      <c r="D65" s="1531">
        <f>+'B3'!D67</f>
        <v>0</v>
      </c>
      <c r="E65" s="1531">
        <f>+'B3'!E67</f>
        <v>0</v>
      </c>
      <c r="F65" s="1581">
        <f>+'B3'!F67</f>
        <v>0</v>
      </c>
    </row>
    <row r="66" spans="1:6" ht="4.5" customHeight="1" thickBot="1">
      <c r="A66" s="1577"/>
      <c r="B66" s="1598"/>
      <c r="C66" s="1487"/>
      <c r="D66" s="1679"/>
      <c r="E66" s="1679"/>
      <c r="F66" s="1680"/>
    </row>
    <row r="67" spans="1:6" ht="16" thickBot="1">
      <c r="A67" s="1577"/>
      <c r="B67" s="2119" t="s">
        <v>1400</v>
      </c>
      <c r="C67" s="2120"/>
      <c r="D67" s="1531">
        <f>D62-D65</f>
        <v>0</v>
      </c>
      <c r="E67" s="1531">
        <f>E62-E65</f>
        <v>0</v>
      </c>
      <c r="F67" s="1581">
        <f>F62-F65</f>
        <v>0</v>
      </c>
    </row>
    <row r="69" spans="1:6" ht="13">
      <c r="F69" s="1585" t="s">
        <v>1474</v>
      </c>
    </row>
  </sheetData>
  <mergeCells count="16">
    <mergeCell ref="B1:C1"/>
    <mergeCell ref="D1:E1"/>
    <mergeCell ref="B4:C4"/>
    <mergeCell ref="B12:C12"/>
    <mergeCell ref="B6:B9"/>
    <mergeCell ref="C6:C9"/>
    <mergeCell ref="D6:F6"/>
    <mergeCell ref="D7:D9"/>
    <mergeCell ref="E7:E9"/>
    <mergeCell ref="F7:F9"/>
    <mergeCell ref="B67:C67"/>
    <mergeCell ref="B41:C41"/>
    <mergeCell ref="B49:C49"/>
    <mergeCell ref="B59:C59"/>
    <mergeCell ref="B62:C62"/>
    <mergeCell ref="B65:C65"/>
  </mergeCells>
  <dataValidations count="1">
    <dataValidation operator="greaterThanOrEqual" allowBlank="1" showInputMessage="1" showErrorMessage="1" sqref="A1:XFD1048576"/>
  </dataValidations>
  <pageMargins left="0.7" right="0.7" top="0.75" bottom="0.75" header="0.3" footer="0.3"/>
  <pageSetup paperSize="9" scale="7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L57"/>
  <sheetViews>
    <sheetView topLeftCell="B13" workbookViewId="0">
      <selection activeCell="P26" sqref="P26"/>
    </sheetView>
  </sheetViews>
  <sheetFormatPr baseColWidth="10" defaultRowHeight="12.5"/>
  <cols>
    <col min="1" max="1" width="4.54296875" customWidth="1"/>
    <col min="2" max="2" width="14.453125" customWidth="1"/>
    <col min="3" max="4" width="13.1796875" customWidth="1"/>
    <col min="5" max="5" width="15.1796875" customWidth="1"/>
    <col min="6" max="6" width="14.54296875" customWidth="1"/>
    <col min="7" max="7" width="12.453125" customWidth="1"/>
    <col min="8" max="8" width="10.453125" customWidth="1"/>
    <col min="9" max="9" width="2.54296875" customWidth="1"/>
    <col min="10" max="10" width="14.54296875" customWidth="1"/>
    <col min="11" max="11" width="12.453125" customWidth="1"/>
  </cols>
  <sheetData>
    <row r="1" spans="1:12" ht="13" thickBot="1"/>
    <row r="2" spans="1:12" ht="15">
      <c r="A2" s="601"/>
      <c r="B2" s="2132" t="s">
        <v>692</v>
      </c>
      <c r="C2" s="2133"/>
      <c r="D2" s="2133"/>
      <c r="E2" s="2133"/>
      <c r="F2" s="2133"/>
      <c r="G2" s="2133"/>
      <c r="H2" s="2133"/>
      <c r="I2" s="2133"/>
      <c r="J2" s="2133"/>
      <c r="K2" s="2134"/>
    </row>
    <row r="3" spans="1:12" s="861" customFormat="1" ht="16.5" customHeight="1" thickBot="1">
      <c r="A3" s="866"/>
      <c r="B3" s="2136">
        <f>tc_SIGLESEM</f>
        <v>0</v>
      </c>
      <c r="C3" s="2137"/>
      <c r="D3" s="2137"/>
      <c r="E3" s="2137"/>
      <c r="F3" s="2137"/>
      <c r="G3" s="2137"/>
      <c r="H3" s="2138">
        <f>tc_DCLOT</f>
        <v>0</v>
      </c>
      <c r="I3" s="2138"/>
      <c r="J3" s="2139"/>
      <c r="K3" s="2139"/>
      <c r="L3" s="1687"/>
    </row>
    <row r="4" spans="1:12" s="861" customFormat="1" ht="16.5" customHeight="1">
      <c r="A4" s="1564"/>
      <c r="B4" s="1685"/>
      <c r="C4" s="1685"/>
      <c r="D4" s="1685"/>
      <c r="E4" s="1686"/>
      <c r="F4" s="1686"/>
      <c r="G4" s="1686"/>
      <c r="H4" s="1686"/>
      <c r="I4" s="1686"/>
      <c r="J4" s="1565"/>
      <c r="K4" s="1565"/>
      <c r="L4" s="1566"/>
    </row>
    <row r="5" spans="1:12" s="861" customFormat="1" ht="16.5" customHeight="1">
      <c r="A5" s="866"/>
      <c r="B5" s="2135" t="s">
        <v>1467</v>
      </c>
      <c r="C5" s="2135"/>
      <c r="D5" s="2135"/>
      <c r="E5" s="2135"/>
      <c r="F5" s="2135"/>
      <c r="G5" s="2135"/>
      <c r="H5" s="2135"/>
      <c r="I5" s="2135"/>
      <c r="J5" s="2135"/>
      <c r="K5" s="2135"/>
    </row>
    <row r="6" spans="1:12" s="861" customFormat="1" ht="22.5" customHeight="1" thickBot="1">
      <c r="A6" s="866"/>
      <c r="F6" s="2140" t="s">
        <v>1446</v>
      </c>
      <c r="G6" s="2140"/>
      <c r="H6" s="866"/>
      <c r="J6" s="2140" t="s">
        <v>1445</v>
      </c>
      <c r="K6" s="2140"/>
    </row>
    <row r="7" spans="1:12" ht="13">
      <c r="A7" s="602"/>
      <c r="B7" s="603"/>
      <c r="C7" s="603"/>
      <c r="D7" s="603"/>
      <c r="E7" s="603"/>
      <c r="F7" s="604" t="s">
        <v>693</v>
      </c>
      <c r="G7" s="605" t="s">
        <v>693</v>
      </c>
      <c r="H7" s="601"/>
      <c r="J7" s="604" t="s">
        <v>693</v>
      </c>
      <c r="K7" s="605" t="s">
        <v>693</v>
      </c>
    </row>
    <row r="8" spans="1:12" ht="13">
      <c r="A8" s="606"/>
      <c r="B8" s="607"/>
      <c r="C8" s="607"/>
      <c r="D8" s="607"/>
      <c r="E8" s="607"/>
      <c r="F8" s="608" t="s">
        <v>694</v>
      </c>
      <c r="G8" s="609" t="s">
        <v>695</v>
      </c>
      <c r="J8" s="608" t="s">
        <v>694</v>
      </c>
      <c r="K8" s="609" t="s">
        <v>695</v>
      </c>
    </row>
    <row r="9" spans="1:12" ht="13">
      <c r="A9" s="606"/>
      <c r="B9" s="607"/>
      <c r="C9" s="607"/>
      <c r="D9" s="607"/>
      <c r="E9" s="607"/>
      <c r="F9" s="608"/>
      <c r="G9" s="609" t="s">
        <v>696</v>
      </c>
      <c r="H9" s="601"/>
      <c r="J9" s="608"/>
      <c r="K9" s="609" t="s">
        <v>696</v>
      </c>
    </row>
    <row r="10" spans="1:12" ht="15.5">
      <c r="A10" s="606"/>
      <c r="B10" s="607"/>
      <c r="C10" s="607"/>
      <c r="D10" s="607"/>
      <c r="E10" s="607"/>
      <c r="F10" s="704" t="s">
        <v>479</v>
      </c>
      <c r="G10" s="610"/>
      <c r="H10" s="601"/>
      <c r="J10" s="704" t="s">
        <v>479</v>
      </c>
      <c r="K10" s="610"/>
    </row>
    <row r="11" spans="1:12" ht="15">
      <c r="A11" s="611" t="s">
        <v>522</v>
      </c>
      <c r="B11" s="612" t="s">
        <v>697</v>
      </c>
      <c r="C11" s="607"/>
      <c r="D11" s="607"/>
      <c r="E11" s="607"/>
      <c r="F11" s="615"/>
      <c r="G11" s="616"/>
      <c r="H11" s="601"/>
      <c r="J11" s="615"/>
      <c r="K11" s="616"/>
    </row>
    <row r="12" spans="1:12" ht="13">
      <c r="A12" s="606"/>
      <c r="B12" s="607" t="s">
        <v>698</v>
      </c>
      <c r="C12" s="607"/>
      <c r="D12" s="607"/>
      <c r="E12" s="607"/>
      <c r="F12" s="1155">
        <f>+'B4'!D18+'B4'!D19+'B4'!D20+'B4'!D21</f>
        <v>0</v>
      </c>
      <c r="G12" s="1159">
        <f>IF($F$24&lt;&gt;0,F12/$F$24,0)</f>
        <v>0</v>
      </c>
      <c r="H12" s="601"/>
      <c r="J12" s="1155">
        <f>+'B4'!E18+'B4'!E19+'B4'!E20+'B4'!E21</f>
        <v>0</v>
      </c>
      <c r="K12" s="1159">
        <f>IF($J$24&lt;&gt;0,J12/$J$24,0)</f>
        <v>0</v>
      </c>
    </row>
    <row r="13" spans="1:12" ht="13">
      <c r="A13" s="606"/>
      <c r="B13" s="2094" t="s">
        <v>654</v>
      </c>
      <c r="C13" s="2094"/>
      <c r="D13" s="2094"/>
      <c r="E13" s="607"/>
      <c r="F13" s="1155">
        <f>+'B4'!D15+'B4'!D28+-tc_ECh1T4-'B3'!D46+_C2A5</f>
        <v>0</v>
      </c>
      <c r="G13" s="1159">
        <f t="shared" ref="G13:G21" si="0">IF($F$24&lt;&gt;0,F13/$F$24,0)</f>
        <v>0</v>
      </c>
      <c r="H13" s="601"/>
      <c r="J13" s="1155">
        <f>+'B4'!E15+'B4'!E28-tc_ECh1Ag4-'B3'!E46+_C2A5Ag</f>
        <v>0</v>
      </c>
      <c r="K13" s="1159">
        <f t="shared" ref="K13:K24" si="1">IF($J$24&lt;&gt;0,J13/$J$24,0)</f>
        <v>0</v>
      </c>
    </row>
    <row r="14" spans="1:12" ht="13">
      <c r="A14" s="606"/>
      <c r="B14" s="2094" t="s">
        <v>557</v>
      </c>
      <c r="C14" s="2094"/>
      <c r="D14" s="607"/>
      <c r="E14" s="607"/>
      <c r="F14" s="1155">
        <f>+('B4'!D16+'B4'!D17+'B4'!D30)-(tc_ECh1T5+tc_ECh1T6)+_C2B5+_C2D5</f>
        <v>0</v>
      </c>
      <c r="G14" s="1159">
        <f t="shared" si="0"/>
        <v>0</v>
      </c>
      <c r="H14" s="601"/>
      <c r="J14" s="1155">
        <f>+('B4'!E16+'B4'!E17+'B4'!E30)-(tc_ECh1Ag5+tc_ECh1Ag6)+'B5'!H24+'B5'!H26</f>
        <v>0</v>
      </c>
      <c r="K14" s="1159">
        <f t="shared" si="1"/>
        <v>0</v>
      </c>
    </row>
    <row r="15" spans="1:12" ht="13">
      <c r="A15" s="606"/>
      <c r="B15" s="2094" t="s">
        <v>699</v>
      </c>
      <c r="C15" s="2094"/>
      <c r="D15" s="2094"/>
      <c r="E15" s="607"/>
      <c r="F15" s="1155">
        <f>+'B4'!D31+_C2C5-tc_C3B1</f>
        <v>0</v>
      </c>
      <c r="G15" s="1159">
        <f t="shared" si="0"/>
        <v>0</v>
      </c>
      <c r="H15" s="601"/>
      <c r="J15" s="1155">
        <f>+'B4'!E31+'B5'!H25</f>
        <v>0</v>
      </c>
      <c r="K15" s="1159">
        <f t="shared" si="1"/>
        <v>0</v>
      </c>
    </row>
    <row r="16" spans="1:12" ht="13">
      <c r="A16" s="606"/>
      <c r="B16" s="2094" t="s">
        <v>700</v>
      </c>
      <c r="C16" s="2094"/>
      <c r="D16" s="607"/>
      <c r="E16" s="607"/>
      <c r="F16" s="1155">
        <f>+'B4'!D23+'B4'!D24+'B4'!D25+'B4'!D26+_C2E5</f>
        <v>0</v>
      </c>
      <c r="G16" s="1159">
        <f t="shared" si="0"/>
        <v>0</v>
      </c>
      <c r="H16" s="601"/>
      <c r="J16" s="1155">
        <f>+'B4'!E23+'B4'!E24+'B4'!E25+'B4'!E26+'B5'!H27</f>
        <v>0</v>
      </c>
      <c r="K16" s="1159">
        <f t="shared" si="1"/>
        <v>0</v>
      </c>
    </row>
    <row r="17" spans="1:11" ht="13">
      <c r="A17" s="606"/>
      <c r="B17" s="2141" t="s">
        <v>656</v>
      </c>
      <c r="C17" s="2141"/>
      <c r="D17" s="607"/>
      <c r="E17" s="607"/>
      <c r="F17" s="1155">
        <f>+'B4'!D32</f>
        <v>0</v>
      </c>
      <c r="G17" s="1159">
        <f t="shared" si="0"/>
        <v>0</v>
      </c>
      <c r="H17" s="601"/>
      <c r="J17" s="1155">
        <f>+'B4'!E32</f>
        <v>0</v>
      </c>
      <c r="K17" s="1159">
        <f t="shared" si="1"/>
        <v>0</v>
      </c>
    </row>
    <row r="18" spans="1:11" ht="13">
      <c r="A18" s="606"/>
      <c r="B18" s="2094" t="s">
        <v>701</v>
      </c>
      <c r="C18" s="2094"/>
      <c r="D18" s="2094"/>
      <c r="E18" s="2097"/>
      <c r="F18" s="1155">
        <f>+'B4'!D38-'B3'!D35</f>
        <v>0</v>
      </c>
      <c r="G18" s="1159">
        <f t="shared" si="0"/>
        <v>0</v>
      </c>
      <c r="H18" s="601"/>
      <c r="J18" s="1155">
        <f>+'B4'!E38-tc_ECh1Ag18</f>
        <v>0</v>
      </c>
      <c r="K18" s="1159">
        <f t="shared" si="1"/>
        <v>0</v>
      </c>
    </row>
    <row r="19" spans="1:11" ht="13">
      <c r="A19" s="606"/>
      <c r="B19" s="2094" t="s">
        <v>702</v>
      </c>
      <c r="C19" s="2094"/>
      <c r="D19" s="2094"/>
      <c r="E19" s="2097"/>
      <c r="F19" s="1155">
        <f>+'B4'!D53-'B3'!D54</f>
        <v>0</v>
      </c>
      <c r="G19" s="1159">
        <f t="shared" si="0"/>
        <v>0</v>
      </c>
      <c r="H19" s="601"/>
      <c r="J19" s="1155">
        <f>+'B4'!E53-'B3'!E54</f>
        <v>0</v>
      </c>
      <c r="K19" s="1159">
        <f t="shared" si="1"/>
        <v>0</v>
      </c>
    </row>
    <row r="20" spans="1:11" ht="13">
      <c r="A20" s="606"/>
      <c r="B20" s="2094" t="s">
        <v>703</v>
      </c>
      <c r="C20" s="2094"/>
      <c r="D20" s="607"/>
      <c r="E20" s="607"/>
      <c r="F20" s="1155">
        <f>+'B4'!D27+'B4'!D39+'B4'!D37+_C2F5</f>
        <v>0</v>
      </c>
      <c r="G20" s="1159">
        <f t="shared" si="0"/>
        <v>0</v>
      </c>
      <c r="H20" s="601"/>
      <c r="J20" s="1155">
        <f>+'B4'!E27+'B4'!E39+'B4'!E37+'B5'!H28</f>
        <v>0</v>
      </c>
      <c r="K20" s="1159">
        <f t="shared" si="1"/>
        <v>0</v>
      </c>
    </row>
    <row r="21" spans="1:11" ht="13">
      <c r="A21" s="606"/>
      <c r="B21" s="2094" t="s">
        <v>704</v>
      </c>
      <c r="C21" s="2094"/>
      <c r="D21" s="607"/>
      <c r="E21" s="607"/>
      <c r="F21" s="1155">
        <f>+'B4'!D43+'B4'!D44+'B4'!D45-'B3'!D47-A1OM!F83+_C2NA5</f>
        <v>0</v>
      </c>
      <c r="G21" s="1159">
        <f t="shared" si="0"/>
        <v>0</v>
      </c>
      <c r="H21" s="601"/>
      <c r="J21" s="1155">
        <f>+'B4'!E43+'B4'!E44+'B4'!E45-'B3'!E47-A1OM!F83+_C2NA5Ag</f>
        <v>0</v>
      </c>
      <c r="K21" s="1159">
        <f t="shared" si="1"/>
        <v>0</v>
      </c>
    </row>
    <row r="22" spans="1:11" ht="13">
      <c r="A22" s="606"/>
      <c r="B22" s="2094" t="s">
        <v>705</v>
      </c>
      <c r="C22" s="2094"/>
      <c r="D22" s="2094"/>
      <c r="E22" s="2097"/>
      <c r="F22" s="1155">
        <f>IF(('B4'!D22+_C2K5)&gt;'B3'!D65,('B4'!D22+_C2K5)-'B3'!D65,0)</f>
        <v>0</v>
      </c>
      <c r="G22" s="1159">
        <f>IF($F$24&lt;&gt;0,F22/$F$24,0)</f>
        <v>0</v>
      </c>
      <c r="H22" s="601"/>
      <c r="J22" s="1155">
        <f>IF(('B4'!E22+'B5'!H33)&gt;'B3'!E65,('B4'!E22+'B5'!H33)-'B3'!E65,0)</f>
        <v>0</v>
      </c>
      <c r="K22" s="1159">
        <f t="shared" si="1"/>
        <v>0</v>
      </c>
    </row>
    <row r="23" spans="1:11" ht="7.5" customHeight="1">
      <c r="A23" s="606"/>
      <c r="B23" s="607"/>
      <c r="C23" s="607"/>
      <c r="D23" s="607"/>
      <c r="E23" s="607"/>
      <c r="F23" s="626"/>
      <c r="G23" s="627"/>
      <c r="H23" s="601"/>
      <c r="J23" s="626"/>
      <c r="K23" s="627"/>
    </row>
    <row r="24" spans="1:11" ht="13">
      <c r="A24" s="606"/>
      <c r="B24" s="607"/>
      <c r="C24" s="2142" t="s">
        <v>706</v>
      </c>
      <c r="D24" s="2142"/>
      <c r="E24" s="607"/>
      <c r="F24" s="1160">
        <f>SUM(F12:F23)</f>
        <v>0</v>
      </c>
      <c r="G24" s="1159">
        <f>IF($F$24&lt;&gt;0,F22/$F$24,0)</f>
        <v>0</v>
      </c>
      <c r="H24" s="601"/>
      <c r="J24" s="1160">
        <f>SUM(J12:J23)</f>
        <v>0</v>
      </c>
      <c r="K24" s="1159">
        <f t="shared" si="1"/>
        <v>0</v>
      </c>
    </row>
    <row r="25" spans="1:11" ht="15" customHeight="1">
      <c r="A25" s="611" t="s">
        <v>533</v>
      </c>
      <c r="B25" s="612" t="s">
        <v>707</v>
      </c>
      <c r="C25" s="607"/>
      <c r="D25" s="607"/>
      <c r="E25" s="607"/>
      <c r="F25" s="615"/>
      <c r="G25" s="616"/>
      <c r="H25" s="601"/>
      <c r="J25" s="615"/>
      <c r="K25" s="616"/>
    </row>
    <row r="26" spans="1:11" ht="13">
      <c r="A26" s="606"/>
      <c r="B26" s="607" t="s">
        <v>644</v>
      </c>
      <c r="C26" s="607"/>
      <c r="D26" s="607"/>
      <c r="E26" s="607"/>
      <c r="F26" s="1155">
        <f>+'B3'!D25-_C2G5</f>
        <v>0</v>
      </c>
      <c r="G26" s="1159">
        <f t="shared" ref="G26:G34" si="2">IF($F$36&lt;&gt;0,F26/$F$36,0)</f>
        <v>0</v>
      </c>
      <c r="H26" s="601"/>
      <c r="J26" s="1155">
        <f>+'B3'!E25-'B5'!H29</f>
        <v>0</v>
      </c>
      <c r="K26" s="1159">
        <f t="shared" ref="K26:K34" si="3">IF($J$36&lt;&gt;0,J26/$J$36,0)</f>
        <v>0</v>
      </c>
    </row>
    <row r="27" spans="1:11" ht="13">
      <c r="A27" s="606"/>
      <c r="B27" s="607" t="s">
        <v>781</v>
      </c>
      <c r="C27" s="607"/>
      <c r="D27" s="607"/>
      <c r="E27" s="607"/>
      <c r="F27" s="1155">
        <f>+'B3'!D26-_C2H5</f>
        <v>0</v>
      </c>
      <c r="G27" s="1159">
        <f t="shared" si="2"/>
        <v>0</v>
      </c>
      <c r="H27" s="601"/>
      <c r="J27" s="1155">
        <f>+'B3'!E26-'B5'!H30</f>
        <v>0</v>
      </c>
      <c r="K27" s="1159">
        <f t="shared" si="3"/>
        <v>0</v>
      </c>
    </row>
    <row r="28" spans="1:11" ht="13">
      <c r="A28" s="606"/>
      <c r="B28" s="607" t="s">
        <v>708</v>
      </c>
      <c r="C28" s="607"/>
      <c r="D28" s="607"/>
      <c r="E28" s="607"/>
      <c r="F28" s="1155">
        <f>+tc_ECh1T10+'B3'!D28+tc_ECh1T12-_C2I5</f>
        <v>0</v>
      </c>
      <c r="G28" s="1159">
        <f t="shared" si="2"/>
        <v>0</v>
      </c>
      <c r="H28" s="601"/>
      <c r="J28" s="1155">
        <f>tc_ECh1Ag12+'B3'!E28+tc_ECh1Ag10-'B5'!H31</f>
        <v>0</v>
      </c>
      <c r="K28" s="1159">
        <f t="shared" si="3"/>
        <v>0</v>
      </c>
    </row>
    <row r="29" spans="1:11" ht="13">
      <c r="A29" s="606"/>
      <c r="B29" s="2094" t="s">
        <v>709</v>
      </c>
      <c r="C29" s="2094"/>
      <c r="D29" s="2094"/>
      <c r="E29" s="607"/>
      <c r="F29" s="1155">
        <f>+'B3'!D30-_C2P5</f>
        <v>0</v>
      </c>
      <c r="G29" s="1159">
        <f t="shared" si="2"/>
        <v>0</v>
      </c>
      <c r="H29" s="601"/>
      <c r="J29" s="1155">
        <f>+'B3'!E30-_C2P5Ag</f>
        <v>0</v>
      </c>
      <c r="K29" s="1159">
        <f t="shared" si="3"/>
        <v>0</v>
      </c>
    </row>
    <row r="30" spans="1:11" ht="13">
      <c r="A30" s="606"/>
      <c r="B30" s="2094" t="s">
        <v>647</v>
      </c>
      <c r="C30" s="2094"/>
      <c r="D30" s="607"/>
      <c r="E30" s="607"/>
      <c r="F30" s="1155">
        <f>+'B3'!D31</f>
        <v>0</v>
      </c>
      <c r="G30" s="1159">
        <f t="shared" si="2"/>
        <v>0</v>
      </c>
      <c r="H30" s="601"/>
      <c r="J30" s="1155">
        <f>+'B3'!E31</f>
        <v>0</v>
      </c>
      <c r="K30" s="1159">
        <f t="shared" si="3"/>
        <v>0</v>
      </c>
    </row>
    <row r="31" spans="1:11" ht="13">
      <c r="A31" s="606"/>
      <c r="B31" s="2143" t="s">
        <v>391</v>
      </c>
      <c r="C31" s="2143"/>
      <c r="D31" s="2143"/>
      <c r="E31" s="2144"/>
      <c r="F31" s="1155">
        <f>+'B3'!D39+'B3'!D33-'B4'!D34</f>
        <v>0</v>
      </c>
      <c r="G31" s="1159">
        <f t="shared" si="2"/>
        <v>0</v>
      </c>
      <c r="H31" s="601"/>
      <c r="J31" s="1155">
        <f>+'B3'!E39+'B3'!E33-'B4'!E34</f>
        <v>0</v>
      </c>
      <c r="K31" s="1159">
        <f t="shared" si="3"/>
        <v>0</v>
      </c>
    </row>
    <row r="32" spans="1:11" ht="13">
      <c r="A32" s="606"/>
      <c r="B32" s="2094" t="s">
        <v>649</v>
      </c>
      <c r="C32" s="2094"/>
      <c r="D32" s="607"/>
      <c r="E32" s="607"/>
      <c r="F32" s="1155">
        <f>+-'B4'!D29+tc_ECh1T1+tc_ECh1T2+tc_ECh1T3+tc_ECh1T7+tc_ECh1T15+tc_ECh1T17+tc_ECh1T19-_C2J5-A1OM!F82</f>
        <v>0</v>
      </c>
      <c r="G32" s="1159">
        <f t="shared" si="2"/>
        <v>0</v>
      </c>
      <c r="H32" s="601"/>
      <c r="I32" s="1529"/>
      <c r="J32" s="1155">
        <f>+-'B4'!E29+tc_ECh1Ag1+tc_ECh1Ag2+tc_ECh1Ag3+tc_ECh1Ag7+tc_ECh1Ag15+tc_ECh1Ag17+tc_ECh1Ag19-'B5'!H32-A1OM!F82</f>
        <v>0</v>
      </c>
      <c r="K32" s="1159">
        <f t="shared" si="3"/>
        <v>0</v>
      </c>
    </row>
    <row r="33" spans="1:11" ht="13">
      <c r="A33" s="606"/>
      <c r="B33" s="2094" t="s">
        <v>710</v>
      </c>
      <c r="C33" s="2094"/>
      <c r="D33" s="607"/>
      <c r="E33" s="607"/>
      <c r="F33" s="1155">
        <f>+'B3'!D45+'B3'!D48</f>
        <v>0</v>
      </c>
      <c r="G33" s="1159">
        <f t="shared" si="2"/>
        <v>0</v>
      </c>
      <c r="H33" s="601"/>
      <c r="J33" s="1155">
        <f>+'B3'!E45+'B3'!E48</f>
        <v>0</v>
      </c>
      <c r="K33" s="1159">
        <f t="shared" si="3"/>
        <v>0</v>
      </c>
    </row>
    <row r="34" spans="1:11" ht="13">
      <c r="A34" s="606"/>
      <c r="B34" s="2094" t="s">
        <v>711</v>
      </c>
      <c r="C34" s="2094"/>
      <c r="D34" s="2094"/>
      <c r="E34" s="2097"/>
      <c r="F34" s="1155">
        <f>IF(('B4'!D22+_C2K5)&lt;'B3'!D65,-('B4'!D22+_C2K5)+'B3'!D65,0)</f>
        <v>0</v>
      </c>
      <c r="G34" s="1159">
        <f t="shared" si="2"/>
        <v>0</v>
      </c>
      <c r="H34" s="601"/>
      <c r="J34" s="1155">
        <f>IF(('B4'!E22+'B5'!H33)&lt;'B3'!E65,-('B4'!E22+'B5'!H33)+'B3'!E65,0)</f>
        <v>0</v>
      </c>
      <c r="K34" s="1159">
        <f t="shared" si="3"/>
        <v>0</v>
      </c>
    </row>
    <row r="35" spans="1:11" ht="8.25" customHeight="1">
      <c r="A35" s="606"/>
      <c r="B35" s="607"/>
      <c r="C35" s="607"/>
      <c r="D35" s="607"/>
      <c r="E35" s="607"/>
      <c r="F35" s="615"/>
      <c r="G35" s="616"/>
      <c r="H35" s="601"/>
      <c r="J35" s="615"/>
      <c r="K35" s="616"/>
    </row>
    <row r="36" spans="1:11" ht="13">
      <c r="A36" s="606"/>
      <c r="B36" s="607"/>
      <c r="C36" s="2142" t="s">
        <v>712</v>
      </c>
      <c r="D36" s="2142"/>
      <c r="E36" s="607"/>
      <c r="F36" s="1161">
        <f>SUM(F26:F35)</f>
        <v>0</v>
      </c>
      <c r="G36" s="1159">
        <f>IF($F$36&lt;&gt;0,F36/$F$36,0)</f>
        <v>0</v>
      </c>
      <c r="H36" s="601"/>
      <c r="J36" s="1161">
        <f>SUM(J26:J35)</f>
        <v>0</v>
      </c>
      <c r="K36" s="1159">
        <f>IF($J$36&lt;&gt;0,J36/$J$36,0)</f>
        <v>0</v>
      </c>
    </row>
    <row r="37" spans="1:11" ht="3.75" customHeight="1" thickBot="1">
      <c r="A37" s="606"/>
      <c r="B37" s="607"/>
      <c r="C37" s="944"/>
      <c r="D37" s="944"/>
      <c r="E37" s="607"/>
      <c r="F37" s="953"/>
      <c r="G37" s="961"/>
      <c r="H37" s="601"/>
      <c r="J37" s="953"/>
      <c r="K37" s="961"/>
    </row>
    <row r="38" spans="1:11" ht="15" customHeight="1">
      <c r="A38" s="959" t="s">
        <v>536</v>
      </c>
      <c r="B38" s="2145" t="s">
        <v>389</v>
      </c>
      <c r="C38" s="2145"/>
      <c r="D38" s="2145"/>
      <c r="E38" s="2146"/>
      <c r="F38" s="1162">
        <f>F24-F36</f>
        <v>0</v>
      </c>
      <c r="H38" s="601"/>
      <c r="J38" s="1162">
        <f>J24-J36</f>
        <v>0</v>
      </c>
    </row>
    <row r="39" spans="1:11" ht="3.75" customHeight="1" thickBot="1">
      <c r="A39" s="628"/>
      <c r="B39" s="952"/>
      <c r="C39" s="952"/>
      <c r="D39" s="952"/>
      <c r="E39" s="952"/>
      <c r="F39" s="955"/>
      <c r="H39" s="601"/>
      <c r="J39" s="955"/>
    </row>
    <row r="40" spans="1:11" ht="15.5">
      <c r="A40" s="611" t="s">
        <v>538</v>
      </c>
      <c r="B40" s="2095" t="s">
        <v>713</v>
      </c>
      <c r="C40" s="2095"/>
      <c r="D40" s="2095"/>
      <c r="E40" s="629"/>
      <c r="F40" s="1160">
        <f>-('B3'!D44+'B3'!D49+'B7'!G13-_C2L5-_C2M5-tc_C3B1)</f>
        <v>0</v>
      </c>
      <c r="G40" s="1099">
        <f>IF(F12&lt;&gt;0,-F40/F12,0)</f>
        <v>0</v>
      </c>
      <c r="H40" s="1945" t="s">
        <v>1534</v>
      </c>
      <c r="I40" s="1945"/>
      <c r="J40" s="1160">
        <f>-('B3'!E44+'B3'!E49+'B7'!H13-'B5'!H34-'B5'!H35)</f>
        <v>0</v>
      </c>
      <c r="K40" s="1099">
        <f>IF(J12&lt;&gt;0,-J40/J12,0)</f>
        <v>0</v>
      </c>
    </row>
    <row r="41" spans="1:11" ht="3.75" customHeight="1" thickBot="1">
      <c r="A41" s="628"/>
      <c r="B41" s="2147"/>
      <c r="C41" s="2147"/>
      <c r="D41" s="2147"/>
      <c r="E41" s="2148"/>
      <c r="F41" s="631"/>
      <c r="H41" s="601"/>
      <c r="J41" s="631"/>
    </row>
    <row r="42" spans="1:11" ht="15">
      <c r="A42" s="959" t="s">
        <v>540</v>
      </c>
      <c r="B42" s="2147" t="s">
        <v>390</v>
      </c>
      <c r="C42" s="2147"/>
      <c r="D42" s="2147"/>
      <c r="E42" s="2148"/>
      <c r="F42" s="1162">
        <f>SUM(F38:F41)</f>
        <v>0</v>
      </c>
      <c r="G42" s="954">
        <f>IF(F24&lt;&gt;0,F42/F24,0)</f>
        <v>0</v>
      </c>
      <c r="H42" s="1945" t="s">
        <v>1533</v>
      </c>
      <c r="I42" s="1945"/>
      <c r="J42" s="1162">
        <f>SUM(J38:J41)</f>
        <v>0</v>
      </c>
      <c r="K42" s="954">
        <f>IF(J24&lt;&gt;0,J42/J24,0)</f>
        <v>0</v>
      </c>
    </row>
    <row r="43" spans="1:11" ht="3.75" customHeight="1" thickBot="1">
      <c r="A43" s="628"/>
      <c r="B43" s="943"/>
      <c r="C43" s="943"/>
      <c r="D43" s="943"/>
      <c r="E43" s="943"/>
      <c r="F43" s="955"/>
      <c r="G43" s="954"/>
      <c r="H43" s="945"/>
      <c r="I43" s="945"/>
      <c r="J43" s="955"/>
      <c r="K43" s="954"/>
    </row>
    <row r="44" spans="1:11" ht="15.5">
      <c r="A44" s="956" t="s">
        <v>548</v>
      </c>
      <c r="B44" s="2149" t="s">
        <v>392</v>
      </c>
      <c r="C44" s="2149"/>
      <c r="D44" s="2149"/>
      <c r="E44" s="2150"/>
      <c r="F44" s="1155">
        <f>+'B4'!D33-'B3'!D38</f>
        <v>0</v>
      </c>
      <c r="H44" s="630"/>
      <c r="J44" s="1155">
        <f>+'B4'!E33-'B3'!E38</f>
        <v>0</v>
      </c>
    </row>
    <row r="45" spans="1:11" ht="12.75" customHeight="1">
      <c r="A45" s="956"/>
      <c r="B45" s="2151" t="s">
        <v>1575</v>
      </c>
      <c r="C45" s="2151"/>
      <c r="D45" s="950"/>
      <c r="E45" s="951"/>
      <c r="F45" s="957"/>
      <c r="H45" s="630"/>
      <c r="J45" s="957"/>
    </row>
    <row r="46" spans="1:11" ht="3.75" customHeight="1" thickBot="1">
      <c r="A46" s="956"/>
      <c r="B46" s="950"/>
      <c r="C46" s="950"/>
      <c r="D46" s="950"/>
      <c r="E46" s="951"/>
      <c r="F46" s="958"/>
      <c r="H46" s="630"/>
      <c r="J46" s="958"/>
    </row>
    <row r="47" spans="1:11" ht="15" customHeight="1">
      <c r="A47" s="959" t="s">
        <v>549</v>
      </c>
      <c r="B47" s="2147" t="s">
        <v>393</v>
      </c>
      <c r="C47" s="2147"/>
      <c r="D47" s="2147"/>
      <c r="E47" s="607"/>
      <c r="F47" s="1162">
        <f>tc_ESE5T11+tc_ESE6T1</f>
        <v>0</v>
      </c>
      <c r="G47" s="1099">
        <f>IF(F24&lt;&gt;0,F47/F24,0)</f>
        <v>0</v>
      </c>
      <c r="H47" s="1945" t="s">
        <v>1533</v>
      </c>
      <c r="I47" s="1945"/>
      <c r="J47" s="1162">
        <f>+J42+J44</f>
        <v>0</v>
      </c>
      <c r="K47" s="1099">
        <f>IF(J24&lt;&gt;0,J47/J24,0)</f>
        <v>0</v>
      </c>
    </row>
    <row r="48" spans="1:11" ht="3.75" customHeight="1" thickBot="1">
      <c r="A48" s="628"/>
      <c r="B48" s="943"/>
      <c r="C48" s="943"/>
      <c r="D48" s="943"/>
      <c r="E48" s="607"/>
      <c r="F48" s="955"/>
      <c r="G48" s="960"/>
      <c r="H48" s="945"/>
      <c r="I48" s="945"/>
      <c r="J48" s="955"/>
      <c r="K48" s="960"/>
    </row>
    <row r="49" spans="1:10" ht="15.5">
      <c r="A49" s="962" t="s">
        <v>556</v>
      </c>
      <c r="B49" s="2104" t="s">
        <v>1589</v>
      </c>
      <c r="C49" s="2104"/>
      <c r="D49" s="2104"/>
      <c r="E49" s="629"/>
      <c r="F49" s="1155">
        <f>+'B4'!D35+'B4'!D56-'B3'!D58-tc_ECh1T23</f>
        <v>0</v>
      </c>
      <c r="H49" s="1520"/>
      <c r="J49" s="1155">
        <f>+'B4'!E35+'B4'!E56-'B3'!E58-tc_ECh1Ag23</f>
        <v>0</v>
      </c>
    </row>
    <row r="50" spans="1:10" ht="15.5">
      <c r="A50" s="611" t="s">
        <v>560</v>
      </c>
      <c r="B50" s="2095" t="s">
        <v>714</v>
      </c>
      <c r="C50" s="2095"/>
      <c r="D50" s="2095"/>
      <c r="E50" s="629"/>
      <c r="F50" s="1155">
        <f>-(+'B3'!D60+'B3'!D61)</f>
        <v>0</v>
      </c>
      <c r="H50" s="630"/>
      <c r="J50" s="1155">
        <f>-(+'B3'!E60+'B3'!E61)</f>
        <v>0</v>
      </c>
    </row>
    <row r="51" spans="1:10" ht="15.5">
      <c r="A51" s="611" t="s">
        <v>577</v>
      </c>
      <c r="B51" s="2095" t="s">
        <v>715</v>
      </c>
      <c r="C51" s="2095"/>
      <c r="D51" s="2095"/>
      <c r="E51" s="2096"/>
      <c r="F51" s="1155">
        <f>+'B4'!D51+'B4'!D54-tc_C9C1+'B4'!D55-'B3'!D55-'B3'!D56-'B3'!D57-'B3'!D53+'B5'!G36-_C2P5</f>
        <v>0</v>
      </c>
      <c r="H51" s="630"/>
      <c r="J51" s="1155">
        <f>+'B4'!E51+'B4'!E54-'B7'!H18+'B4'!E55-'B3'!E55-'B3'!E56-'B3'!E57-'B3'!E53+'B5'!H36-_C2P5Ag</f>
        <v>0</v>
      </c>
    </row>
    <row r="52" spans="1:10" ht="15.5">
      <c r="A52" s="611" t="s">
        <v>579</v>
      </c>
      <c r="B52" s="2095" t="s">
        <v>127</v>
      </c>
      <c r="C52" s="2095"/>
      <c r="D52" s="2095"/>
      <c r="E52" s="2096"/>
      <c r="F52" s="1155">
        <f>+-('B3'!D37+A1OM!F82-_Q1OMBD1-'B7'!G13-'B7'!G18)</f>
        <v>0</v>
      </c>
      <c r="H52" s="630"/>
      <c r="J52" s="1155">
        <f>+-('B3'!E37+A1OM!F82-_Q1OMBD1-'B7'!H13-'B7'!H18)</f>
        <v>0</v>
      </c>
    </row>
    <row r="53" spans="1:10" ht="3.75" customHeight="1" thickBot="1">
      <c r="A53" s="611"/>
      <c r="B53" s="941"/>
      <c r="C53" s="941"/>
      <c r="D53" s="941"/>
      <c r="E53" s="942"/>
      <c r="F53" s="957"/>
      <c r="H53" s="630"/>
      <c r="J53" s="957"/>
    </row>
    <row r="54" spans="1:10" ht="15">
      <c r="A54" s="989" t="s">
        <v>584</v>
      </c>
      <c r="B54" s="2152" t="s">
        <v>788</v>
      </c>
      <c r="C54" s="2152"/>
      <c r="D54" s="2153">
        <f>tc_DCLOT</f>
        <v>0</v>
      </c>
      <c r="E54" s="2154"/>
      <c r="F54" s="1162">
        <f>SUM(F47:F52)</f>
        <v>0</v>
      </c>
      <c r="H54" s="601"/>
      <c r="J54" s="1162">
        <f>SUM(J47:J52)</f>
        <v>0</v>
      </c>
    </row>
    <row r="55" spans="1:10" ht="6" customHeight="1" thickBot="1">
      <c r="A55" s="622"/>
      <c r="B55" s="623"/>
      <c r="C55" s="623"/>
      <c r="D55" s="758"/>
      <c r="E55" s="759"/>
      <c r="F55" s="632"/>
      <c r="H55" s="601"/>
      <c r="J55" s="632"/>
    </row>
    <row r="56" spans="1:10" ht="13">
      <c r="A56" s="601"/>
      <c r="B56" s="601"/>
      <c r="C56" s="601"/>
      <c r="D56" s="601"/>
      <c r="E56" s="601"/>
      <c r="F56" s="601"/>
      <c r="G56" s="601"/>
      <c r="H56" s="601"/>
    </row>
    <row r="57" spans="1:10" ht="13">
      <c r="A57" s="601"/>
      <c r="B57" s="601"/>
      <c r="C57" s="601"/>
      <c r="D57" s="601"/>
      <c r="E57" s="601"/>
      <c r="F57" s="601"/>
      <c r="G57" s="601"/>
      <c r="H57" s="601"/>
    </row>
  </sheetData>
  <mergeCells count="40">
    <mergeCell ref="B45:C45"/>
    <mergeCell ref="B54:C54"/>
    <mergeCell ref="D54:E54"/>
    <mergeCell ref="B47:D47"/>
    <mergeCell ref="H47:I47"/>
    <mergeCell ref="B49:D49"/>
    <mergeCell ref="B50:D50"/>
    <mergeCell ref="B51:E51"/>
    <mergeCell ref="B52:E52"/>
    <mergeCell ref="B40:D40"/>
    <mergeCell ref="B41:E41"/>
    <mergeCell ref="B42:E42"/>
    <mergeCell ref="H42:I42"/>
    <mergeCell ref="B44:E44"/>
    <mergeCell ref="B17:C17"/>
    <mergeCell ref="B18:E18"/>
    <mergeCell ref="B20:C20"/>
    <mergeCell ref="B21:C21"/>
    <mergeCell ref="H40:I40"/>
    <mergeCell ref="C24:D24"/>
    <mergeCell ref="B29:D29"/>
    <mergeCell ref="B19:E19"/>
    <mergeCell ref="B30:C30"/>
    <mergeCell ref="B32:C32"/>
    <mergeCell ref="B33:C33"/>
    <mergeCell ref="B34:E34"/>
    <mergeCell ref="C36:D36"/>
    <mergeCell ref="B22:E22"/>
    <mergeCell ref="B31:E31"/>
    <mergeCell ref="B38:E38"/>
    <mergeCell ref="B14:C14"/>
    <mergeCell ref="B15:D15"/>
    <mergeCell ref="J6:K6"/>
    <mergeCell ref="F6:G6"/>
    <mergeCell ref="B16:C16"/>
    <mergeCell ref="B2:K2"/>
    <mergeCell ref="B5:K5"/>
    <mergeCell ref="B3:G3"/>
    <mergeCell ref="H3:K3"/>
    <mergeCell ref="B13:D13"/>
  </mergeCells>
  <pageMargins left="0.25" right="0.25" top="0.75" bottom="0.75" header="0.3" footer="0.3"/>
  <pageSetup paperSize="9" scale="72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N77"/>
  <sheetViews>
    <sheetView showGridLines="0" topLeftCell="A46" workbookViewId="0">
      <selection activeCell="G46" sqref="G46"/>
    </sheetView>
  </sheetViews>
  <sheetFormatPr baseColWidth="10" defaultColWidth="11.453125" defaultRowHeight="12.5"/>
  <cols>
    <col min="1" max="1" width="6.81640625" style="154" customWidth="1"/>
    <col min="2" max="2" width="25.453125" style="154" customWidth="1"/>
    <col min="3" max="3" width="13.453125" style="154" customWidth="1"/>
    <col min="4" max="4" width="7.81640625" style="154" customWidth="1"/>
    <col min="5" max="6" width="10.453125" style="154" customWidth="1"/>
    <col min="7" max="7" width="13.54296875" style="154" customWidth="1"/>
    <col min="8" max="8" width="11.54296875" style="154" customWidth="1"/>
    <col min="9" max="9" width="10" style="154" customWidth="1"/>
    <col min="10" max="10" width="10.54296875" style="154" customWidth="1"/>
    <col min="11" max="11" width="11.453125" style="154"/>
    <col min="12" max="12" width="35.1796875" style="154" customWidth="1"/>
    <col min="13" max="16384" width="11.453125" style="154"/>
  </cols>
  <sheetData>
    <row r="1" spans="1:11" ht="16" customHeight="1">
      <c r="A1" s="227" t="s">
        <v>90</v>
      </c>
      <c r="B1" s="1893">
        <f>tc_SIGLESEM</f>
        <v>0</v>
      </c>
      <c r="C1" s="1893"/>
      <c r="D1" s="1893"/>
      <c r="E1" s="1893"/>
      <c r="F1" s="1681"/>
      <c r="G1" s="2168" t="s">
        <v>91</v>
      </c>
      <c r="H1" s="2168"/>
      <c r="I1" s="1105">
        <f>tc_DCLOT</f>
        <v>0</v>
      </c>
      <c r="K1" s="360"/>
    </row>
    <row r="2" spans="1:11" ht="12" customHeight="1" thickBot="1"/>
    <row r="3" spans="1:11" s="178" customFormat="1" ht="19" thickTop="1" thickBot="1">
      <c r="A3" s="154"/>
      <c r="B3" s="2169" t="s">
        <v>716</v>
      </c>
      <c r="C3" s="2170"/>
      <c r="D3" s="2171"/>
      <c r="E3" s="157"/>
      <c r="F3" s="157"/>
      <c r="G3" s="157"/>
      <c r="H3" s="154"/>
      <c r="I3" s="126" t="s">
        <v>717</v>
      </c>
    </row>
    <row r="4" spans="1:11" s="226" customFormat="1" ht="12" customHeight="1">
      <c r="A4" s="154"/>
      <c r="G4" s="229" t="s">
        <v>517</v>
      </c>
    </row>
    <row r="5" spans="1:11" s="226" customFormat="1" ht="12" customHeight="1">
      <c r="G5" s="230"/>
    </row>
    <row r="6" spans="1:11" s="226" customFormat="1" ht="12" customHeight="1">
      <c r="G6" s="705" t="s">
        <v>479</v>
      </c>
    </row>
    <row r="7" spans="1:11" ht="13" thickBot="1">
      <c r="G7" s="230"/>
    </row>
    <row r="8" spans="1:11" ht="20.25" customHeight="1" thickBot="1">
      <c r="A8" s="836" t="s">
        <v>718</v>
      </c>
      <c r="B8" s="2172" t="s">
        <v>719</v>
      </c>
      <c r="C8" s="2172"/>
      <c r="D8" s="2173"/>
      <c r="G8" s="1007"/>
    </row>
    <row r="9" spans="1:11" ht="13" thickBot="1">
      <c r="G9" s="230"/>
    </row>
    <row r="10" spans="1:11" s="125" customFormat="1" ht="16" thickBot="1">
      <c r="A10" s="836" t="s">
        <v>139</v>
      </c>
      <c r="B10" s="1894" t="s">
        <v>720</v>
      </c>
      <c r="C10" s="1894"/>
      <c r="D10" s="1895"/>
      <c r="E10" s="2174" t="s">
        <v>1536</v>
      </c>
      <c r="F10" s="2175"/>
      <c r="G10" s="2175"/>
      <c r="H10" s="2175"/>
      <c r="I10" s="2175"/>
    </row>
    <row r="11" spans="1:11" s="125" customFormat="1" ht="18.75" customHeight="1">
      <c r="A11" s="125" t="s">
        <v>145</v>
      </c>
      <c r="B11" s="2155"/>
      <c r="C11" s="2155"/>
      <c r="D11" s="2155"/>
      <c r="E11" s="2155"/>
      <c r="F11" s="2156"/>
      <c r="G11" s="1039"/>
    </row>
    <row r="12" spans="1:11" s="125" customFormat="1">
      <c r="A12" s="125" t="s">
        <v>147</v>
      </c>
      <c r="B12" s="2157"/>
      <c r="C12" s="2157"/>
      <c r="D12" s="2157"/>
      <c r="E12" s="2157"/>
      <c r="F12" s="2158"/>
      <c r="G12" s="1039"/>
    </row>
    <row r="13" spans="1:11" s="125" customFormat="1">
      <c r="A13" s="125" t="s">
        <v>148</v>
      </c>
      <c r="B13" s="2157"/>
      <c r="C13" s="2157"/>
      <c r="D13" s="2157"/>
      <c r="E13" s="2157"/>
      <c r="F13" s="2158"/>
      <c r="G13" s="1039"/>
    </row>
    <row r="14" spans="1:11" s="125" customFormat="1">
      <c r="A14" s="125" t="s">
        <v>150</v>
      </c>
      <c r="B14" s="2157"/>
      <c r="C14" s="2157"/>
      <c r="D14" s="2157"/>
      <c r="E14" s="2157"/>
      <c r="F14" s="2158"/>
      <c r="G14" s="1039"/>
    </row>
    <row r="15" spans="1:11" s="125" customFormat="1">
      <c r="A15" s="125" t="s">
        <v>152</v>
      </c>
      <c r="B15" s="2157"/>
      <c r="C15" s="2157"/>
      <c r="D15" s="2157"/>
      <c r="E15" s="2157"/>
      <c r="F15" s="2158"/>
      <c r="G15" s="1039"/>
    </row>
    <row r="16" spans="1:11" s="125" customFormat="1">
      <c r="A16" s="125" t="s">
        <v>155</v>
      </c>
      <c r="B16" s="2161" t="s">
        <v>721</v>
      </c>
      <c r="C16" s="2161"/>
      <c r="D16" s="2161"/>
      <c r="E16" s="2161"/>
      <c r="F16" s="2162"/>
      <c r="G16" s="1039"/>
    </row>
    <row r="17" spans="1:14" s="125" customFormat="1" ht="3.75" customHeight="1" thickBot="1">
      <c r="G17" s="718"/>
    </row>
    <row r="18" spans="1:14" s="125" customFormat="1" ht="13.5" customHeight="1" thickBot="1">
      <c r="A18" s="125" t="s">
        <v>157</v>
      </c>
      <c r="B18" s="1913" t="s">
        <v>1537</v>
      </c>
      <c r="C18" s="1913"/>
      <c r="D18" s="1913"/>
      <c r="E18" s="1913"/>
      <c r="G18" s="1163">
        <f>SUM(G11:G16)</f>
        <v>0</v>
      </c>
    </row>
    <row r="19" spans="1:14" ht="4.5" customHeight="1">
      <c r="B19" s="231"/>
      <c r="G19" s="494"/>
    </row>
    <row r="20" spans="1:14" s="125" customFormat="1" ht="9" customHeight="1" thickBot="1"/>
    <row r="21" spans="1:14" s="835" customFormat="1" ht="29.25" customHeight="1" thickBot="1">
      <c r="A21" s="867" t="s">
        <v>202</v>
      </c>
      <c r="B21" s="2159" t="s">
        <v>83</v>
      </c>
      <c r="C21" s="2159"/>
      <c r="D21" s="2159"/>
      <c r="E21" s="2159"/>
      <c r="F21" s="2160"/>
      <c r="G21" s="1561" t="s">
        <v>668</v>
      </c>
      <c r="H21" s="1561" t="s">
        <v>1447</v>
      </c>
    </row>
    <row r="22" spans="1:14" s="125" customFormat="1" ht="15" customHeight="1">
      <c r="F22" s="1525"/>
      <c r="G22" s="1522"/>
      <c r="H22" s="1522"/>
      <c r="J22" s="1521"/>
    </row>
    <row r="23" spans="1:14" s="125" customFormat="1" ht="15.75" customHeight="1">
      <c r="A23" s="125" t="s">
        <v>84</v>
      </c>
      <c r="B23" s="2166" t="s">
        <v>1463</v>
      </c>
      <c r="C23" s="2166"/>
      <c r="D23" s="2166"/>
      <c r="E23" s="2166"/>
      <c r="F23" s="2167"/>
      <c r="G23" s="1523">
        <v>0</v>
      </c>
      <c r="H23" s="1523">
        <v>0</v>
      </c>
      <c r="I23" s="1302"/>
      <c r="J23" s="154"/>
      <c r="K23" s="1302"/>
      <c r="L23" s="154"/>
      <c r="M23" s="154"/>
      <c r="N23" s="154"/>
    </row>
    <row r="24" spans="1:14" s="125" customFormat="1" ht="15.75" customHeight="1">
      <c r="A24" s="125" t="s">
        <v>210</v>
      </c>
      <c r="B24" s="2163" t="s">
        <v>1464</v>
      </c>
      <c r="C24" s="2163"/>
      <c r="D24" s="2163"/>
      <c r="E24" s="2163"/>
      <c r="F24" s="2164"/>
      <c r="G24" s="1523">
        <v>0</v>
      </c>
      <c r="H24" s="1523">
        <v>0</v>
      </c>
      <c r="I24" s="1302"/>
      <c r="J24" s="154"/>
      <c r="K24" s="154"/>
      <c r="L24" s="154"/>
      <c r="M24" s="154"/>
      <c r="N24" s="154"/>
    </row>
    <row r="25" spans="1:14" s="125" customFormat="1" ht="15.75" customHeight="1">
      <c r="A25" s="1004" t="s">
        <v>212</v>
      </c>
      <c r="B25" s="2163" t="s">
        <v>1465</v>
      </c>
      <c r="C25" s="2163"/>
      <c r="D25" s="2163"/>
      <c r="E25" s="2163"/>
      <c r="F25" s="2164"/>
      <c r="G25" s="1523">
        <v>0</v>
      </c>
      <c r="H25" s="1523">
        <v>0</v>
      </c>
      <c r="I25" s="1302"/>
      <c r="J25" s="154"/>
      <c r="K25" s="154"/>
      <c r="L25" s="154"/>
      <c r="M25" s="154"/>
      <c r="N25" s="154"/>
    </row>
    <row r="26" spans="1:14" s="125" customFormat="1" ht="15.75" customHeight="1">
      <c r="A26" s="1004" t="s">
        <v>214</v>
      </c>
      <c r="B26" s="2163" t="s">
        <v>1479</v>
      </c>
      <c r="C26" s="2163"/>
      <c r="D26" s="2163"/>
      <c r="E26" s="2163"/>
      <c r="F26" s="2164"/>
      <c r="G26" s="1523">
        <v>0</v>
      </c>
      <c r="H26" s="1523">
        <v>0</v>
      </c>
      <c r="I26" s="1302"/>
      <c r="J26" s="154"/>
      <c r="K26" s="154"/>
      <c r="L26" s="154"/>
      <c r="M26" s="154"/>
      <c r="N26" s="154"/>
    </row>
    <row r="27" spans="1:14" s="125" customFormat="1" ht="15.75" customHeight="1">
      <c r="A27" s="1004" t="s">
        <v>216</v>
      </c>
      <c r="B27" s="2163" t="s">
        <v>1480</v>
      </c>
      <c r="C27" s="2163"/>
      <c r="D27" s="2163"/>
      <c r="E27" s="2163"/>
      <c r="F27" s="2164"/>
      <c r="G27" s="1523">
        <v>0</v>
      </c>
      <c r="H27" s="1523">
        <v>0</v>
      </c>
      <c r="I27" s="1302"/>
      <c r="J27" s="154"/>
      <c r="K27" s="154"/>
      <c r="L27" s="154"/>
      <c r="M27" s="154"/>
      <c r="N27" s="154"/>
    </row>
    <row r="28" spans="1:14" s="125" customFormat="1" ht="15.75" customHeight="1">
      <c r="A28" s="1004" t="s">
        <v>220</v>
      </c>
      <c r="B28" s="2163" t="s">
        <v>1481</v>
      </c>
      <c r="C28" s="2163"/>
      <c r="D28" s="2163"/>
      <c r="E28" s="2163"/>
      <c r="F28" s="2164"/>
      <c r="G28" s="1523">
        <v>0</v>
      </c>
      <c r="H28" s="1523">
        <v>0</v>
      </c>
      <c r="I28" s="1302"/>
      <c r="J28" s="154"/>
      <c r="K28" s="154"/>
      <c r="L28" s="154"/>
      <c r="M28" s="154"/>
      <c r="N28" s="154"/>
    </row>
    <row r="29" spans="1:14" s="125" customFormat="1" ht="15.75" customHeight="1">
      <c r="A29" s="1004" t="s">
        <v>221</v>
      </c>
      <c r="B29" s="2163" t="s">
        <v>1482</v>
      </c>
      <c r="C29" s="2163"/>
      <c r="D29" s="2163"/>
      <c r="E29" s="2163"/>
      <c r="F29" s="2164"/>
      <c r="G29" s="1523">
        <v>0</v>
      </c>
      <c r="H29" s="1523">
        <v>0</v>
      </c>
      <c r="I29" s="1302"/>
      <c r="J29" s="154"/>
      <c r="K29" s="154"/>
      <c r="L29" s="154"/>
      <c r="M29" s="154"/>
      <c r="N29" s="154"/>
    </row>
    <row r="30" spans="1:14" s="125" customFormat="1" ht="15.75" customHeight="1">
      <c r="A30" s="1004" t="s">
        <v>223</v>
      </c>
      <c r="B30" s="2163" t="s">
        <v>1483</v>
      </c>
      <c r="C30" s="2163"/>
      <c r="D30" s="2163"/>
      <c r="E30" s="2163"/>
      <c r="F30" s="2164"/>
      <c r="G30" s="1523">
        <v>0</v>
      </c>
      <c r="H30" s="1523">
        <v>0</v>
      </c>
      <c r="I30" s="1302"/>
      <c r="J30" s="154"/>
      <c r="K30" s="154"/>
      <c r="L30" s="154"/>
      <c r="M30" s="154"/>
      <c r="N30" s="154"/>
    </row>
    <row r="31" spans="1:14" s="125" customFormat="1" ht="15.75" customHeight="1">
      <c r="A31" s="1004" t="s">
        <v>224</v>
      </c>
      <c r="B31" s="2163" t="s">
        <v>1484</v>
      </c>
      <c r="C31" s="2163"/>
      <c r="D31" s="2163"/>
      <c r="E31" s="2163"/>
      <c r="F31" s="2164"/>
      <c r="G31" s="1523">
        <v>0</v>
      </c>
      <c r="H31" s="1523">
        <v>0</v>
      </c>
      <c r="I31" s="1302"/>
      <c r="J31" s="154"/>
      <c r="K31" s="154"/>
      <c r="L31" s="154"/>
      <c r="M31" s="154"/>
      <c r="N31" s="154"/>
    </row>
    <row r="32" spans="1:14" s="125" customFormat="1" ht="15.75" customHeight="1">
      <c r="A32" s="1004" t="s">
        <v>225</v>
      </c>
      <c r="B32" s="2163" t="s">
        <v>1485</v>
      </c>
      <c r="C32" s="2163"/>
      <c r="D32" s="2163"/>
      <c r="E32" s="2163"/>
      <c r="F32" s="2164"/>
      <c r="G32" s="1523">
        <v>0</v>
      </c>
      <c r="H32" s="1523">
        <v>0</v>
      </c>
      <c r="I32" s="1302"/>
      <c r="J32" s="154"/>
      <c r="K32" s="154"/>
      <c r="L32" s="154"/>
      <c r="M32" s="154"/>
      <c r="N32" s="154"/>
    </row>
    <row r="33" spans="1:14" s="125" customFormat="1" ht="15.75" customHeight="1">
      <c r="A33" s="1004" t="s">
        <v>227</v>
      </c>
      <c r="B33" s="2163" t="s">
        <v>1486</v>
      </c>
      <c r="C33" s="2163"/>
      <c r="D33" s="2163"/>
      <c r="E33" s="2163"/>
      <c r="F33" s="2164"/>
      <c r="G33" s="1523">
        <v>0</v>
      </c>
      <c r="H33" s="1523">
        <v>0</v>
      </c>
      <c r="I33" s="1302"/>
      <c r="J33" s="154"/>
      <c r="K33" s="154"/>
      <c r="L33" s="154"/>
      <c r="M33" s="154"/>
      <c r="N33" s="154"/>
    </row>
    <row r="34" spans="1:14" s="125" customFormat="1" ht="15.75" customHeight="1">
      <c r="A34" s="1004" t="s">
        <v>230</v>
      </c>
      <c r="B34" s="2163" t="s">
        <v>1487</v>
      </c>
      <c r="C34" s="2163"/>
      <c r="D34" s="2163"/>
      <c r="E34" s="2163"/>
      <c r="F34" s="2164"/>
      <c r="G34" s="1523">
        <v>0</v>
      </c>
      <c r="H34" s="1523">
        <v>0</v>
      </c>
      <c r="I34" s="1302"/>
      <c r="J34" s="154"/>
      <c r="K34" s="154"/>
      <c r="L34" s="154"/>
      <c r="M34" s="154"/>
      <c r="N34" s="154"/>
    </row>
    <row r="35" spans="1:14" s="125" customFormat="1" ht="15.75" customHeight="1">
      <c r="A35" s="1004" t="s">
        <v>231</v>
      </c>
      <c r="B35" s="2163" t="s">
        <v>1493</v>
      </c>
      <c r="C35" s="2163"/>
      <c r="D35" s="2163"/>
      <c r="E35" s="2163"/>
      <c r="F35" s="2164"/>
      <c r="G35" s="1524">
        <v>0</v>
      </c>
      <c r="H35" s="1524">
        <v>0</v>
      </c>
      <c r="I35" s="1302"/>
      <c r="J35" s="154"/>
      <c r="K35" s="154"/>
      <c r="L35" s="154"/>
      <c r="M35" s="154"/>
      <c r="N35" s="154"/>
    </row>
    <row r="36" spans="1:14" s="125" customFormat="1" ht="15.75" customHeight="1">
      <c r="A36" s="125" t="s">
        <v>232</v>
      </c>
      <c r="B36" s="2163" t="s">
        <v>1488</v>
      </c>
      <c r="C36" s="2163"/>
      <c r="D36" s="2163"/>
      <c r="E36" s="2163"/>
      <c r="F36" s="2164"/>
      <c r="G36" s="1524">
        <v>0</v>
      </c>
      <c r="H36" s="1524">
        <v>0</v>
      </c>
      <c r="I36" s="1302"/>
      <c r="J36" s="154"/>
      <c r="K36" s="154"/>
      <c r="L36" s="154"/>
      <c r="M36" s="154"/>
      <c r="N36" s="154"/>
    </row>
    <row r="37" spans="1:14" s="125" customFormat="1" ht="15.75" customHeight="1">
      <c r="A37" s="1301" t="s">
        <v>1512</v>
      </c>
      <c r="B37" s="2165" t="s">
        <v>1542</v>
      </c>
      <c r="C37" s="2165"/>
      <c r="D37" s="1691"/>
      <c r="E37" s="1691"/>
      <c r="F37" s="1692"/>
      <c r="G37" s="1524">
        <v>0</v>
      </c>
      <c r="H37" s="1703">
        <v>0</v>
      </c>
      <c r="I37" s="1302"/>
      <c r="J37" s="154"/>
      <c r="K37" s="154"/>
      <c r="L37" s="154"/>
      <c r="M37" s="154"/>
      <c r="N37" s="154"/>
    </row>
    <row r="38" spans="1:14" s="125" customFormat="1" ht="6.75" customHeight="1" thickBot="1">
      <c r="A38" s="1302"/>
      <c r="B38" s="2163"/>
      <c r="C38" s="2163"/>
      <c r="D38" s="2163"/>
      <c r="E38" s="2163"/>
      <c r="F38" s="2164"/>
      <c r="G38" s="1713"/>
      <c r="H38" s="1714"/>
    </row>
    <row r="39" spans="1:14" s="125" customFormat="1" ht="18.75" customHeight="1" thickBot="1">
      <c r="A39" s="1302" t="s">
        <v>1466</v>
      </c>
      <c r="B39" s="2188" t="s">
        <v>722</v>
      </c>
      <c r="C39" s="2188"/>
      <c r="D39" s="2188"/>
      <c r="E39" s="2188"/>
      <c r="F39" s="1914"/>
      <c r="G39" s="1526">
        <f>SUM(G23:G38)</f>
        <v>0</v>
      </c>
      <c r="H39" s="1163">
        <f>SUM(H23:H38)</f>
        <v>0</v>
      </c>
      <c r="J39" s="154"/>
      <c r="K39" s="154"/>
      <c r="L39" s="154"/>
      <c r="M39" s="154"/>
      <c r="N39" s="154"/>
    </row>
    <row r="40" spans="1:14" s="125" customFormat="1" ht="18.75" customHeight="1" thickBot="1">
      <c r="A40" s="1302"/>
      <c r="B40" s="1693"/>
      <c r="C40" s="1693"/>
      <c r="D40" s="1693"/>
      <c r="E40" s="1693"/>
      <c r="F40" s="1693"/>
      <c r="G40" s="1697"/>
      <c r="H40" s="1697"/>
      <c r="J40" s="154"/>
      <c r="K40" s="154"/>
      <c r="L40" s="154"/>
      <c r="M40" s="154"/>
      <c r="N40" s="154"/>
    </row>
    <row r="41" spans="1:14" s="125" customFormat="1" ht="25.5" customHeight="1" thickBot="1">
      <c r="A41" s="1699" t="s">
        <v>1506</v>
      </c>
      <c r="B41" s="2182" t="s">
        <v>1505</v>
      </c>
      <c r="C41" s="2182"/>
      <c r="D41" s="2182"/>
      <c r="E41" s="2182"/>
      <c r="F41" s="2183"/>
      <c r="G41" s="1561" t="s">
        <v>1518</v>
      </c>
      <c r="H41" s="1561" t="s">
        <v>1447</v>
      </c>
      <c r="J41" s="154"/>
      <c r="K41" s="154"/>
      <c r="L41" s="154"/>
      <c r="M41" s="154"/>
      <c r="N41" s="154"/>
    </row>
    <row r="42" spans="1:14" s="125" customFormat="1" ht="18.75" customHeight="1" thickBot="1">
      <c r="A42" s="1302"/>
      <c r="B42" s="1693"/>
      <c r="C42" s="1693"/>
      <c r="D42" s="1693"/>
      <c r="E42" s="1693"/>
      <c r="F42" s="1693"/>
      <c r="G42" s="1698"/>
      <c r="H42" s="1698"/>
      <c r="J42" s="154"/>
      <c r="K42" s="154"/>
      <c r="L42" s="154"/>
      <c r="M42" s="154"/>
      <c r="N42" s="154"/>
    </row>
    <row r="43" spans="1:14" s="125" customFormat="1" ht="15" customHeight="1">
      <c r="A43" s="1302"/>
      <c r="B43" s="1693"/>
      <c r="C43" s="1693"/>
      <c r="D43" s="1693"/>
      <c r="E43" s="1693"/>
      <c r="F43" s="1693"/>
      <c r="G43" s="1697"/>
      <c r="H43" s="1697"/>
      <c r="J43" s="154"/>
      <c r="K43" s="154"/>
      <c r="L43" s="154"/>
      <c r="M43" s="154"/>
      <c r="N43" s="154"/>
    </row>
    <row r="44" spans="1:14" ht="13" thickBot="1">
      <c r="A44" s="538"/>
      <c r="B44" s="538"/>
      <c r="G44" s="494"/>
      <c r="L44" s="125"/>
      <c r="M44" s="125"/>
    </row>
    <row r="45" spans="1:14" ht="19.5" customHeight="1" thickBot="1">
      <c r="A45" s="836" t="s">
        <v>233</v>
      </c>
      <c r="B45" s="1894" t="s">
        <v>723</v>
      </c>
      <c r="C45" s="1894"/>
      <c r="D45" s="1895"/>
      <c r="F45" s="719"/>
      <c r="G45" s="701"/>
    </row>
    <row r="46" spans="1:14" ht="16.5" customHeight="1" thickBot="1">
      <c r="G46" s="761" t="s">
        <v>1652</v>
      </c>
    </row>
    <row r="47" spans="1:14" s="232" customFormat="1" ht="13">
      <c r="B47" s="2175" t="s">
        <v>724</v>
      </c>
      <c r="C47" s="2175"/>
      <c r="D47" s="2175"/>
      <c r="E47" s="1562"/>
      <c r="F47" s="1563"/>
      <c r="G47" s="707"/>
      <c r="L47" s="154"/>
      <c r="M47" s="154"/>
    </row>
    <row r="48" spans="1:14" s="232" customFormat="1" ht="13">
      <c r="B48" s="2175" t="s">
        <v>725</v>
      </c>
      <c r="C48" s="2175"/>
      <c r="D48" s="2175"/>
      <c r="E48" s="1562"/>
      <c r="F48" s="1563"/>
      <c r="G48" s="491"/>
    </row>
    <row r="49" spans="1:13" s="232" customFormat="1" ht="6.65" customHeight="1" thickBot="1">
      <c r="E49" s="1563"/>
      <c r="F49" s="1563"/>
      <c r="G49" s="491"/>
    </row>
    <row r="50" spans="1:13" s="232" customFormat="1" ht="13.5" customHeight="1" thickBot="1">
      <c r="E50" s="2178" t="s">
        <v>1000</v>
      </c>
      <c r="F50" s="2179"/>
      <c r="G50" s="491"/>
    </row>
    <row r="51" spans="1:13" s="232" customFormat="1" ht="17.25" customHeight="1" thickBot="1">
      <c r="A51" s="232" t="s">
        <v>236</v>
      </c>
      <c r="B51" s="2180" t="s">
        <v>726</v>
      </c>
      <c r="C51" s="2180"/>
      <c r="D51" s="1296"/>
      <c r="E51" s="1331"/>
      <c r="F51" s="1297" t="s">
        <v>353</v>
      </c>
      <c r="G51" s="1008"/>
    </row>
    <row r="52" spans="1:13" s="232" customFormat="1" ht="3.75" customHeight="1">
      <c r="E52" s="760"/>
      <c r="F52" s="233"/>
      <c r="G52" s="779"/>
    </row>
    <row r="53" spans="1:13" s="232" customFormat="1" ht="15.75" customHeight="1" thickBot="1">
      <c r="A53" s="232" t="s">
        <v>238</v>
      </c>
      <c r="B53" s="2180" t="s">
        <v>729</v>
      </c>
      <c r="C53" s="2180"/>
      <c r="D53" s="2185"/>
      <c r="E53" s="2185"/>
      <c r="F53" s="2186"/>
      <c r="G53" s="1008"/>
      <c r="H53" s="2176"/>
      <c r="I53" s="2177"/>
      <c r="J53" s="2177"/>
    </row>
    <row r="54" spans="1:13" s="232" customFormat="1" ht="13.5" customHeight="1" thickBot="1">
      <c r="E54" s="2178" t="s">
        <v>1000</v>
      </c>
      <c r="F54" s="2179"/>
      <c r="G54" s="490"/>
      <c r="H54" s="2176"/>
      <c r="I54" s="2177"/>
    </row>
    <row r="55" spans="1:13" s="232" customFormat="1" ht="16.5" customHeight="1" thickBot="1">
      <c r="A55" s="232" t="s">
        <v>241</v>
      </c>
      <c r="B55" s="2180" t="s">
        <v>730</v>
      </c>
      <c r="C55" s="2180"/>
      <c r="D55" s="1296"/>
      <c r="E55" s="1331"/>
      <c r="F55" s="1297" t="s">
        <v>353</v>
      </c>
      <c r="G55" s="1008"/>
    </row>
    <row r="56" spans="1:13" s="232" customFormat="1" ht="3.75" customHeight="1" thickBot="1">
      <c r="E56" s="233"/>
      <c r="F56" s="233"/>
      <c r="G56" s="490"/>
    </row>
    <row r="57" spans="1:13" s="178" customFormat="1" ht="19.5" customHeight="1" thickBot="1">
      <c r="A57" s="232" t="s">
        <v>243</v>
      </c>
      <c r="B57" s="1913" t="s">
        <v>731</v>
      </c>
      <c r="C57" s="1913"/>
      <c r="D57" s="2187"/>
      <c r="E57" s="2187"/>
      <c r="F57" s="832"/>
      <c r="G57" s="1164">
        <f>SUM(G51:G55)</f>
        <v>0</v>
      </c>
      <c r="L57" s="232"/>
      <c r="M57" s="232"/>
    </row>
    <row r="58" spans="1:13" ht="12" customHeight="1">
      <c r="B58" s="2184" t="s">
        <v>732</v>
      </c>
      <c r="C58" s="2184"/>
      <c r="E58" s="157"/>
      <c r="F58" s="157"/>
      <c r="G58" s="494"/>
      <c r="L58" s="178"/>
      <c r="M58" s="178"/>
    </row>
    <row r="59" spans="1:13" ht="13.5" thickBot="1">
      <c r="B59" s="231"/>
      <c r="G59" s="494"/>
    </row>
    <row r="60" spans="1:13" ht="16" thickBot="1">
      <c r="A60" s="836" t="s">
        <v>268</v>
      </c>
      <c r="B60" s="1894" t="s">
        <v>733</v>
      </c>
      <c r="C60" s="1894"/>
      <c r="D60" s="1894"/>
      <c r="E60" s="1895"/>
      <c r="G60" s="494"/>
    </row>
    <row r="61" spans="1:13" ht="5.25" customHeight="1" thickBot="1">
      <c r="E61" s="157"/>
      <c r="F61" s="719"/>
      <c r="G61" s="706"/>
    </row>
    <row r="62" spans="1:13" ht="13.5" customHeight="1" thickBot="1">
      <c r="E62" s="2178" t="s">
        <v>1000</v>
      </c>
      <c r="F62" s="2179"/>
      <c r="G62" s="1300"/>
    </row>
    <row r="63" spans="1:13" ht="20.25" customHeight="1">
      <c r="A63" s="154" t="s">
        <v>277</v>
      </c>
      <c r="B63" s="2189" t="s">
        <v>734</v>
      </c>
      <c r="C63" s="2189"/>
      <c r="D63" s="2190"/>
      <c r="E63" s="1298"/>
      <c r="F63" s="1200" t="s">
        <v>353</v>
      </c>
      <c r="G63" s="1008"/>
      <c r="H63" s="231" t="s">
        <v>479</v>
      </c>
    </row>
    <row r="64" spans="1:13" ht="3.75" customHeight="1" thickBot="1">
      <c r="E64" s="1299"/>
      <c r="F64" s="157"/>
      <c r="G64" s="492"/>
    </row>
    <row r="65" spans="1:13" ht="12" customHeight="1">
      <c r="B65" s="2184" t="s">
        <v>1147</v>
      </c>
      <c r="C65" s="2184"/>
      <c r="E65" s="157"/>
      <c r="F65" s="157"/>
      <c r="G65" s="494"/>
    </row>
    <row r="66" spans="1:13" ht="8.25" customHeight="1" thickBot="1">
      <c r="G66" s="494"/>
    </row>
    <row r="67" spans="1:13" ht="16" thickBot="1">
      <c r="A67" s="836" t="s">
        <v>281</v>
      </c>
      <c r="B67" s="1894" t="s">
        <v>735</v>
      </c>
      <c r="C67" s="1894"/>
      <c r="D67" s="1894"/>
      <c r="E67" s="1894"/>
      <c r="F67" s="1895"/>
      <c r="G67" s="494"/>
    </row>
    <row r="68" spans="1:13" ht="6.75" customHeight="1" thickBot="1">
      <c r="E68" s="157"/>
      <c r="F68" s="719"/>
      <c r="G68" s="706"/>
    </row>
    <row r="69" spans="1:13" s="232" customFormat="1" ht="13" thickBot="1">
      <c r="E69" s="2178" t="s">
        <v>1000</v>
      </c>
      <c r="F69" s="2179"/>
      <c r="G69" s="490"/>
      <c r="L69" s="154"/>
      <c r="M69" s="154"/>
    </row>
    <row r="70" spans="1:13" ht="17.25" customHeight="1">
      <c r="A70" s="154" t="s">
        <v>294</v>
      </c>
      <c r="B70" s="2189" t="s">
        <v>736</v>
      </c>
      <c r="C70" s="2189"/>
      <c r="D70" s="2190"/>
      <c r="E70" s="1199"/>
      <c r="F70" s="1200" t="s">
        <v>353</v>
      </c>
      <c r="G70" s="1008"/>
      <c r="H70" s="231" t="s">
        <v>479</v>
      </c>
      <c r="L70" s="232"/>
      <c r="M70" s="232"/>
    </row>
    <row r="71" spans="1:13" ht="3.75" customHeight="1" thickBot="1">
      <c r="E71" s="1193"/>
      <c r="G71" s="492"/>
    </row>
    <row r="72" spans="1:13" ht="12" customHeight="1">
      <c r="B72" s="2181" t="s">
        <v>1148</v>
      </c>
      <c r="C72" s="2181"/>
      <c r="G72" s="494"/>
    </row>
    <row r="73" spans="1:13" ht="13">
      <c r="G73" s="493"/>
      <c r="I73" s="988" t="s">
        <v>717</v>
      </c>
    </row>
    <row r="74" spans="1:13" ht="13" thickBot="1"/>
    <row r="75" spans="1:13" ht="16" thickBot="1">
      <c r="A75" s="836" t="s">
        <v>309</v>
      </c>
      <c r="B75" s="1894" t="s">
        <v>1624</v>
      </c>
      <c r="C75" s="1894"/>
      <c r="D75" s="1894"/>
      <c r="E75" s="1894"/>
      <c r="F75" s="1895"/>
    </row>
    <row r="76" spans="1:13" ht="13" thickBot="1">
      <c r="A76" s="125"/>
      <c r="B76" s="125"/>
      <c r="C76" s="125"/>
      <c r="D76" s="125"/>
      <c r="E76" s="125"/>
      <c r="F76" s="125"/>
    </row>
    <row r="77" spans="1:13" ht="13" thickBot="1">
      <c r="A77" s="125" t="s">
        <v>294</v>
      </c>
      <c r="B77" s="1302" t="s">
        <v>1625</v>
      </c>
      <c r="C77" s="125"/>
      <c r="D77" s="125"/>
      <c r="E77" s="1164" t="str">
        <f>IF(tc_Q1AE1=0,"",(_ESE2C1+_ESE2G1-tc_C8AB1-_ESE1F1-_ESE1C1-_ESE1G1-_ESE1B1-tc_ECh1T15+_ESE2I1+_ESE2E1)/tc_Q1AE1)</f>
        <v/>
      </c>
      <c r="F77" s="125"/>
    </row>
  </sheetData>
  <mergeCells count="55">
    <mergeCell ref="B75:F75"/>
    <mergeCell ref="B72:C72"/>
    <mergeCell ref="B38:F38"/>
    <mergeCell ref="B41:F41"/>
    <mergeCell ref="B65:C65"/>
    <mergeCell ref="D53:F53"/>
    <mergeCell ref="D57:E57"/>
    <mergeCell ref="B58:C58"/>
    <mergeCell ref="B60:E60"/>
    <mergeCell ref="B55:C55"/>
    <mergeCell ref="B39:F39"/>
    <mergeCell ref="E69:F69"/>
    <mergeCell ref="B67:F67"/>
    <mergeCell ref="B63:D63"/>
    <mergeCell ref="E62:F62"/>
    <mergeCell ref="B70:D70"/>
    <mergeCell ref="B57:C57"/>
    <mergeCell ref="H53:J53"/>
    <mergeCell ref="H54:I54"/>
    <mergeCell ref="B35:F35"/>
    <mergeCell ref="B34:F34"/>
    <mergeCell ref="E54:F54"/>
    <mergeCell ref="E50:F50"/>
    <mergeCell ref="B47:D47"/>
    <mergeCell ref="B36:F36"/>
    <mergeCell ref="B45:D45"/>
    <mergeCell ref="B48:D48"/>
    <mergeCell ref="B51:C51"/>
    <mergeCell ref="B53:C53"/>
    <mergeCell ref="B1:E1"/>
    <mergeCell ref="G1:H1"/>
    <mergeCell ref="B3:D3"/>
    <mergeCell ref="B8:D8"/>
    <mergeCell ref="E10:I10"/>
    <mergeCell ref="B10:D10"/>
    <mergeCell ref="B26:F26"/>
    <mergeCell ref="B18:E18"/>
    <mergeCell ref="B37:C37"/>
    <mergeCell ref="B23:F23"/>
    <mergeCell ref="B24:F24"/>
    <mergeCell ref="B25:F25"/>
    <mergeCell ref="B27:F27"/>
    <mergeCell ref="B28:F28"/>
    <mergeCell ref="B33:F33"/>
    <mergeCell ref="B32:F32"/>
    <mergeCell ref="B31:F31"/>
    <mergeCell ref="B29:F29"/>
    <mergeCell ref="B30:F30"/>
    <mergeCell ref="B11:F11"/>
    <mergeCell ref="B12:F12"/>
    <mergeCell ref="B13:F13"/>
    <mergeCell ref="B14:F14"/>
    <mergeCell ref="B21:F21"/>
    <mergeCell ref="B15:F15"/>
    <mergeCell ref="B16:F16"/>
  </mergeCells>
  <phoneticPr fontId="9" type="noConversion"/>
  <printOptions gridLinesSet="0"/>
  <pageMargins left="0.35" right="0.19685039370078741" top="0.19685039370078741" bottom="0.19685039370078741" header="0" footer="0.19685039370078741"/>
  <pageSetup paperSize="9" scale="82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N58"/>
  <sheetViews>
    <sheetView showGridLines="0" topLeftCell="A24" zoomScale="99" zoomScaleNormal="99" workbookViewId="0">
      <selection activeCell="J35" sqref="J35"/>
    </sheetView>
  </sheetViews>
  <sheetFormatPr baseColWidth="10" defaultColWidth="11.453125" defaultRowHeight="12.5"/>
  <cols>
    <col min="1" max="1" width="5.54296875" style="154" customWidth="1"/>
    <col min="2" max="2" width="25.453125" style="154" customWidth="1"/>
    <col min="3" max="3" width="13.453125" style="154" customWidth="1"/>
    <col min="4" max="4" width="7.81640625" style="154" customWidth="1"/>
    <col min="5" max="6" width="10.453125" style="154" customWidth="1"/>
    <col min="7" max="7" width="13.54296875" style="154" customWidth="1"/>
    <col min="8" max="8" width="11.54296875" style="154" customWidth="1"/>
    <col min="9" max="9" width="10" style="165" customWidth="1"/>
    <col min="10" max="10" width="10.54296875" style="154" customWidth="1"/>
    <col min="11" max="11" width="11.453125" style="154"/>
    <col min="12" max="12" width="35.1796875" style="154" customWidth="1"/>
    <col min="13" max="16384" width="11.453125" style="154"/>
  </cols>
  <sheetData>
    <row r="1" spans="1:14" ht="16" customHeight="1">
      <c r="A1" s="227" t="s">
        <v>90</v>
      </c>
      <c r="B1" s="1893">
        <f>tc_SIGLESEM</f>
        <v>0</v>
      </c>
      <c r="C1" s="1893"/>
      <c r="D1" s="1893"/>
      <c r="E1" s="1893"/>
      <c r="F1" s="1681"/>
      <c r="G1" s="2168" t="s">
        <v>91</v>
      </c>
      <c r="H1" s="2168"/>
      <c r="I1" s="1764">
        <f>tc_DCLOT</f>
        <v>0</v>
      </c>
      <c r="K1" s="360"/>
    </row>
    <row r="2" spans="1:14" ht="12" customHeight="1" thickBot="1"/>
    <row r="3" spans="1:14" s="178" customFormat="1" ht="19" thickTop="1" thickBot="1">
      <c r="A3" s="154"/>
      <c r="B3" s="2169" t="s">
        <v>716</v>
      </c>
      <c r="C3" s="2170"/>
      <c r="D3" s="2171"/>
      <c r="E3" s="157"/>
      <c r="F3" s="157"/>
      <c r="G3" s="157"/>
      <c r="H3" s="154"/>
      <c r="I3" s="1765" t="s">
        <v>1500</v>
      </c>
    </row>
    <row r="4" spans="1:14" s="226" customFormat="1" ht="12" customHeight="1">
      <c r="A4" s="154"/>
      <c r="I4" s="1766"/>
    </row>
    <row r="5" spans="1:14" s="226" customFormat="1" ht="12" customHeight="1">
      <c r="I5" s="1766"/>
    </row>
    <row r="6" spans="1:14" s="226" customFormat="1" ht="12" customHeight="1" thickBot="1">
      <c r="I6" s="1766"/>
    </row>
    <row r="7" spans="1:14">
      <c r="G7" s="229" t="s">
        <v>517</v>
      </c>
      <c r="H7" s="229" t="s">
        <v>517</v>
      </c>
    </row>
    <row r="8" spans="1:14" ht="21" customHeight="1">
      <c r="B8" s="2193"/>
      <c r="C8" s="2193"/>
      <c r="D8" s="2193"/>
      <c r="G8" s="230"/>
      <c r="H8" s="230"/>
    </row>
    <row r="9" spans="1:14" s="125" customFormat="1" ht="17.25" customHeight="1" thickBot="1">
      <c r="G9" s="705" t="s">
        <v>479</v>
      </c>
      <c r="H9" s="705" t="s">
        <v>479</v>
      </c>
      <c r="I9" s="202"/>
    </row>
    <row r="10" spans="1:14" s="835" customFormat="1" ht="29.25" customHeight="1" thickBot="1">
      <c r="A10" s="867" t="s">
        <v>139</v>
      </c>
      <c r="B10" s="2159" t="s">
        <v>1528</v>
      </c>
      <c r="C10" s="2159"/>
      <c r="D10" s="2159"/>
      <c r="E10" s="2159"/>
      <c r="F10" s="2160"/>
      <c r="G10" s="1561" t="s">
        <v>1521</v>
      </c>
      <c r="H10" s="1561" t="s">
        <v>1447</v>
      </c>
      <c r="I10" s="1767"/>
    </row>
    <row r="11" spans="1:14" s="125" customFormat="1" ht="15" customHeight="1">
      <c r="F11" s="1525"/>
      <c r="G11" s="1522"/>
      <c r="H11" s="1522"/>
      <c r="I11" s="202"/>
      <c r="J11" s="1521"/>
    </row>
    <row r="12" spans="1:14" s="125" customFormat="1" ht="15.75" customHeight="1">
      <c r="A12" s="1302" t="s">
        <v>1574</v>
      </c>
      <c r="B12" s="2191" t="s">
        <v>1501</v>
      </c>
      <c r="C12" s="2191"/>
      <c r="D12" s="2191"/>
      <c r="E12" s="2191"/>
      <c r="F12" s="2192"/>
      <c r="G12" s="1523">
        <v>0</v>
      </c>
      <c r="H12" s="1704">
        <v>0</v>
      </c>
      <c r="I12" s="1301"/>
      <c r="J12" s="154"/>
      <c r="K12" s="1302"/>
      <c r="L12" s="154"/>
      <c r="M12" s="154"/>
      <c r="N12" s="154"/>
    </row>
    <row r="13" spans="1:14" s="125" customFormat="1" ht="15.75" customHeight="1">
      <c r="A13" s="1302" t="s">
        <v>147</v>
      </c>
      <c r="B13" s="2163" t="s">
        <v>1540</v>
      </c>
      <c r="C13" s="2163"/>
      <c r="D13" s="2163"/>
      <c r="E13" s="2163"/>
      <c r="F13" s="2164"/>
      <c r="G13" s="1523">
        <v>0</v>
      </c>
      <c r="H13" s="1523">
        <v>0</v>
      </c>
      <c r="I13" s="1301"/>
      <c r="J13" s="154"/>
      <c r="K13" s="154"/>
      <c r="L13" s="154"/>
      <c r="M13" s="154"/>
      <c r="N13" s="154"/>
    </row>
    <row r="14" spans="1:14" s="125" customFormat="1" ht="15.75" customHeight="1">
      <c r="A14" s="1754" t="s">
        <v>148</v>
      </c>
      <c r="B14" s="2163" t="s">
        <v>1566</v>
      </c>
      <c r="C14" s="2163"/>
      <c r="D14" s="2163"/>
      <c r="E14" s="2163"/>
      <c r="F14" s="2164"/>
      <c r="G14" s="1523">
        <v>0</v>
      </c>
      <c r="H14" s="1523">
        <v>0</v>
      </c>
      <c r="I14" s="1301"/>
      <c r="J14" s="154"/>
      <c r="K14" s="154"/>
      <c r="L14" s="154"/>
      <c r="M14" s="154"/>
      <c r="N14" s="154"/>
    </row>
    <row r="15" spans="1:14" s="125" customFormat="1" ht="15.75" customHeight="1">
      <c r="A15" s="1754" t="s">
        <v>150</v>
      </c>
      <c r="B15" s="1691" t="s">
        <v>1565</v>
      </c>
      <c r="C15" s="1691"/>
      <c r="D15" s="1691"/>
      <c r="E15" s="1691"/>
      <c r="F15" s="1692"/>
      <c r="G15" s="1523">
        <v>0</v>
      </c>
      <c r="H15" s="1523">
        <v>0</v>
      </c>
      <c r="I15" s="1301"/>
      <c r="J15" s="154"/>
      <c r="K15" s="154"/>
      <c r="L15" s="154"/>
      <c r="M15" s="154"/>
      <c r="N15" s="154"/>
    </row>
    <row r="16" spans="1:14" s="125" customFormat="1" ht="15.75" customHeight="1">
      <c r="A16" s="1754" t="s">
        <v>152</v>
      </c>
      <c r="B16" s="2163" t="s">
        <v>1541</v>
      </c>
      <c r="C16" s="2163"/>
      <c r="D16" s="2163"/>
      <c r="E16" s="2163"/>
      <c r="F16" s="2164"/>
      <c r="G16" s="1523">
        <v>0</v>
      </c>
      <c r="H16" s="1523">
        <v>0</v>
      </c>
      <c r="I16" s="1301"/>
      <c r="J16" s="154"/>
      <c r="K16" s="154"/>
      <c r="L16" s="154"/>
      <c r="M16" s="154"/>
      <c r="N16" s="154"/>
    </row>
    <row r="17" spans="1:14" s="125" customFormat="1" ht="15.75" customHeight="1">
      <c r="A17" s="1754" t="s">
        <v>155</v>
      </c>
      <c r="B17" s="2163" t="s">
        <v>1539</v>
      </c>
      <c r="C17" s="2163"/>
      <c r="D17" s="2163"/>
      <c r="E17" s="2163"/>
      <c r="F17" s="2164"/>
      <c r="G17" s="1523">
        <v>0</v>
      </c>
      <c r="H17" s="1523">
        <v>0</v>
      </c>
      <c r="I17" s="1301"/>
      <c r="J17" s="154"/>
      <c r="K17" s="154"/>
      <c r="L17" s="154"/>
      <c r="M17" s="154"/>
      <c r="N17" s="154"/>
    </row>
    <row r="18" spans="1:14" s="125" customFormat="1" ht="15.75" customHeight="1">
      <c r="A18" s="1754" t="s">
        <v>157</v>
      </c>
      <c r="B18" s="2163" t="s">
        <v>1538</v>
      </c>
      <c r="C18" s="2163"/>
      <c r="D18" s="2163"/>
      <c r="E18" s="2163"/>
      <c r="F18" s="2164"/>
      <c r="G18" s="1523">
        <v>0</v>
      </c>
      <c r="H18" s="1523">
        <v>0</v>
      </c>
      <c r="I18" s="1301"/>
      <c r="J18" s="154"/>
      <c r="K18" s="154"/>
      <c r="L18" s="154"/>
      <c r="M18" s="154"/>
      <c r="N18" s="154"/>
    </row>
    <row r="19" spans="1:14" s="125" customFormat="1" ht="15.75" customHeight="1">
      <c r="A19" s="1754" t="s">
        <v>159</v>
      </c>
      <c r="B19" s="2163" t="s">
        <v>1502</v>
      </c>
      <c r="C19" s="2163"/>
      <c r="D19" s="2163"/>
      <c r="E19" s="2163"/>
      <c r="F19" s="2164"/>
      <c r="G19" s="1523">
        <v>0</v>
      </c>
      <c r="H19" s="1523">
        <v>0</v>
      </c>
      <c r="I19" s="1301"/>
      <c r="J19" s="154"/>
      <c r="K19" s="154"/>
      <c r="L19" s="154"/>
      <c r="M19" s="154"/>
      <c r="N19" s="154"/>
    </row>
    <row r="20" spans="1:14" s="125" customFormat="1" ht="15.75" customHeight="1">
      <c r="A20" s="1754" t="s">
        <v>161</v>
      </c>
      <c r="B20" s="2163" t="s">
        <v>1503</v>
      </c>
      <c r="C20" s="2163"/>
      <c r="D20" s="2163"/>
      <c r="E20" s="2163"/>
      <c r="F20" s="2164"/>
      <c r="G20" s="1753">
        <v>0</v>
      </c>
      <c r="H20" s="1753">
        <v>0</v>
      </c>
      <c r="I20" s="1301"/>
      <c r="J20" s="154"/>
      <c r="K20" s="154"/>
      <c r="L20" s="154"/>
      <c r="M20" s="154"/>
      <c r="N20" s="154"/>
    </row>
    <row r="21" spans="1:14" s="125" customFormat="1" ht="3.75" customHeight="1" thickBot="1">
      <c r="G21" s="718"/>
      <c r="H21" s="718"/>
      <c r="I21" s="202"/>
    </row>
    <row r="22" spans="1:14" s="125" customFormat="1" ht="18.75" customHeight="1" thickBot="1">
      <c r="A22" s="1302" t="s">
        <v>166</v>
      </c>
      <c r="B22" s="2188" t="s">
        <v>1517</v>
      </c>
      <c r="C22" s="2188"/>
      <c r="D22" s="2188"/>
      <c r="E22" s="2188"/>
      <c r="F22" s="1914"/>
      <c r="G22" s="1705">
        <f>SUM(G12:G20)</f>
        <v>0</v>
      </c>
      <c r="H22" s="1706">
        <f>SUM(H12:H20)</f>
        <v>0</v>
      </c>
      <c r="I22" s="202"/>
      <c r="J22" s="154"/>
      <c r="K22" s="154"/>
      <c r="L22" s="154"/>
      <c r="M22" s="154"/>
      <c r="N22" s="154"/>
    </row>
    <row r="23" spans="1:14" s="125" customFormat="1" ht="14.25" customHeight="1">
      <c r="A23" s="1302"/>
      <c r="B23" s="1693"/>
      <c r="C23" s="1693"/>
      <c r="D23" s="1693"/>
      <c r="E23" s="1693"/>
      <c r="F23" s="1693"/>
      <c r="G23" s="1697"/>
      <c r="H23" s="1697"/>
      <c r="I23" s="202"/>
      <c r="J23" s="154"/>
      <c r="K23" s="154"/>
      <c r="L23" s="154"/>
      <c r="M23" s="154"/>
      <c r="N23" s="154"/>
    </row>
    <row r="24" spans="1:14" s="125" customFormat="1" ht="15" customHeight="1" thickBot="1">
      <c r="A24" s="1806"/>
      <c r="B24" s="1806"/>
      <c r="C24" s="1806"/>
      <c r="D24" s="1806"/>
      <c r="E24" s="1806"/>
      <c r="F24" s="1806"/>
      <c r="G24" s="1808"/>
      <c r="H24" s="1697"/>
      <c r="I24" s="202"/>
      <c r="J24" s="154"/>
      <c r="K24" s="154"/>
      <c r="L24" s="154"/>
      <c r="M24" s="154"/>
      <c r="N24" s="154"/>
    </row>
    <row r="25" spans="1:14" s="835" customFormat="1" ht="29.25" customHeight="1" thickBot="1">
      <c r="A25" s="1809" t="s">
        <v>202</v>
      </c>
      <c r="B25" s="2159" t="s">
        <v>1573</v>
      </c>
      <c r="C25" s="2159"/>
      <c r="D25" s="2159"/>
      <c r="E25" s="2159"/>
      <c r="F25" s="2160"/>
      <c r="G25" s="1799" t="s">
        <v>1614</v>
      </c>
      <c r="H25" s="1758"/>
      <c r="I25" s="1767"/>
    </row>
    <row r="26" spans="1:14" s="125" customFormat="1" ht="15.75" customHeight="1">
      <c r="A26" s="1805" t="s">
        <v>84</v>
      </c>
      <c r="B26" s="2199" t="s">
        <v>1605</v>
      </c>
      <c r="C26" s="2200"/>
      <c r="D26" s="2200"/>
      <c r="E26" s="2200"/>
      <c r="F26" s="2201"/>
      <c r="G26" s="1523"/>
      <c r="H26" s="1759"/>
      <c r="I26" s="1301"/>
      <c r="J26" s="154"/>
      <c r="K26" s="1302"/>
      <c r="L26" s="154"/>
      <c r="M26" s="154"/>
      <c r="N26" s="154"/>
    </row>
    <row r="27" spans="1:14" s="125" customFormat="1" ht="15.75" customHeight="1">
      <c r="A27" s="1805" t="s">
        <v>210</v>
      </c>
      <c r="B27" s="2202" t="s">
        <v>1606</v>
      </c>
      <c r="C27" s="2203"/>
      <c r="D27" s="2203"/>
      <c r="E27" s="2203"/>
      <c r="F27" s="2204"/>
      <c r="G27" s="1523"/>
      <c r="H27" s="1810"/>
      <c r="I27" s="1301"/>
      <c r="J27" s="154"/>
      <c r="K27" s="1302"/>
      <c r="L27" s="154"/>
      <c r="M27" s="154"/>
      <c r="N27" s="154"/>
    </row>
    <row r="28" spans="1:14" s="125" customFormat="1" ht="15.75" customHeight="1">
      <c r="A28" s="1805" t="s">
        <v>212</v>
      </c>
      <c r="B28" s="2202" t="s">
        <v>1607</v>
      </c>
      <c r="C28" s="2203"/>
      <c r="D28" s="2203"/>
      <c r="E28" s="2203"/>
      <c r="F28" s="2204"/>
      <c r="G28" s="1523"/>
      <c r="H28" s="1810"/>
      <c r="I28" s="1301"/>
      <c r="J28" s="154"/>
      <c r="K28" s="1302"/>
      <c r="L28" s="154"/>
      <c r="M28" s="154"/>
      <c r="N28" s="154"/>
    </row>
    <row r="29" spans="1:14" s="125" customFormat="1" ht="17.149999999999999" customHeight="1">
      <c r="A29" s="1805" t="s">
        <v>214</v>
      </c>
      <c r="B29" s="2202" t="s">
        <v>1608</v>
      </c>
      <c r="C29" s="2203"/>
      <c r="D29" s="2203"/>
      <c r="E29" s="2203"/>
      <c r="F29" s="2204"/>
      <c r="G29" s="1523"/>
      <c r="H29" s="1810"/>
      <c r="I29" s="202"/>
      <c r="J29" s="154"/>
      <c r="K29" s="154"/>
      <c r="L29" s="154"/>
      <c r="M29" s="154"/>
      <c r="N29" s="154"/>
    </row>
    <row r="30" spans="1:14" s="125" customFormat="1" ht="18.75" customHeight="1">
      <c r="A30" s="1805" t="s">
        <v>216</v>
      </c>
      <c r="B30" s="2196" t="s">
        <v>1609</v>
      </c>
      <c r="C30" s="2197"/>
      <c r="D30" s="2197"/>
      <c r="E30" s="2197"/>
      <c r="F30" s="2198"/>
      <c r="G30" s="1523"/>
      <c r="H30" s="1810"/>
      <c r="I30" s="202"/>
      <c r="J30" s="154"/>
      <c r="K30" s="154"/>
      <c r="L30" s="154"/>
      <c r="M30" s="154"/>
      <c r="N30" s="154"/>
    </row>
    <row r="31" spans="1:14" s="125" customFormat="1" ht="18.75" customHeight="1">
      <c r="A31" s="1805" t="s">
        <v>220</v>
      </c>
      <c r="B31" s="2196" t="s">
        <v>1610</v>
      </c>
      <c r="C31" s="2197"/>
      <c r="D31" s="2197"/>
      <c r="E31" s="2197"/>
      <c r="F31" s="2198"/>
      <c r="G31" s="1523"/>
      <c r="H31" s="1810"/>
      <c r="I31" s="202"/>
      <c r="J31" s="154"/>
      <c r="K31" s="154"/>
      <c r="L31" s="154"/>
      <c r="M31" s="154"/>
      <c r="N31" s="154"/>
    </row>
    <row r="32" spans="1:14" s="125" customFormat="1" ht="12.5" customHeight="1">
      <c r="A32" s="1805" t="s">
        <v>1617</v>
      </c>
      <c r="B32" s="2205" t="s">
        <v>1612</v>
      </c>
      <c r="C32" s="2206"/>
      <c r="D32" s="2206"/>
      <c r="E32" s="2206"/>
      <c r="F32" s="2207"/>
      <c r="G32" s="1523"/>
      <c r="H32" s="1810"/>
      <c r="I32" s="202"/>
      <c r="J32" s="154"/>
      <c r="K32" s="154"/>
      <c r="L32" s="154"/>
      <c r="M32" s="154"/>
      <c r="N32" s="154"/>
    </row>
    <row r="33" spans="1:14" s="125" customFormat="1" ht="12.5" customHeight="1">
      <c r="A33" s="1805" t="s">
        <v>223</v>
      </c>
      <c r="B33" s="2205" t="s">
        <v>1613</v>
      </c>
      <c r="C33" s="2206"/>
      <c r="D33" s="2206"/>
      <c r="E33" s="2206"/>
      <c r="F33" s="2207"/>
      <c r="G33" s="1523"/>
      <c r="H33" s="1810"/>
      <c r="I33" s="202"/>
      <c r="J33" s="154"/>
      <c r="K33" s="154"/>
      <c r="L33" s="154"/>
      <c r="M33" s="154"/>
      <c r="N33" s="154"/>
    </row>
    <row r="34" spans="1:14" s="125" customFormat="1" ht="18.75" customHeight="1">
      <c r="A34" s="1805" t="s">
        <v>224</v>
      </c>
      <c r="B34" s="2208" t="s">
        <v>1611</v>
      </c>
      <c r="C34" s="2209"/>
      <c r="D34" s="2209"/>
      <c r="E34" s="2209"/>
      <c r="F34" s="2210"/>
      <c r="G34" s="1523"/>
      <c r="H34" s="1810"/>
      <c r="I34" s="202"/>
      <c r="J34" s="154"/>
      <c r="K34" s="154"/>
      <c r="L34" s="154"/>
      <c r="M34" s="154"/>
      <c r="N34" s="154"/>
    </row>
    <row r="35" spans="1:14" s="125" customFormat="1" ht="18.75" customHeight="1">
      <c r="A35" s="1805"/>
      <c r="B35" s="2211" t="s">
        <v>1615</v>
      </c>
      <c r="C35" s="2211"/>
      <c r="D35" s="2211"/>
      <c r="E35" s="2211"/>
      <c r="F35" s="2211"/>
      <c r="G35" s="2211"/>
      <c r="H35" s="1760"/>
      <c r="I35" s="202"/>
      <c r="J35" s="154"/>
      <c r="K35" s="154"/>
      <c r="L35" s="154"/>
      <c r="M35" s="154"/>
      <c r="N35" s="154"/>
    </row>
    <row r="36" spans="1:14" s="125" customFormat="1" ht="18.75" customHeight="1">
      <c r="A36" s="1805"/>
      <c r="B36" s="2212" t="s">
        <v>1616</v>
      </c>
      <c r="C36" s="2212"/>
      <c r="D36" s="2212"/>
      <c r="E36" s="2212"/>
      <c r="F36" s="2212"/>
      <c r="G36" s="2212"/>
      <c r="H36" s="1760"/>
      <c r="I36" s="202"/>
      <c r="J36" s="154"/>
      <c r="K36" s="154"/>
      <c r="L36" s="154"/>
      <c r="M36" s="154"/>
      <c r="N36" s="154"/>
    </row>
    <row r="37" spans="1:14" s="202" customFormat="1" ht="18.75" customHeight="1">
      <c r="A37" s="1810"/>
      <c r="B37" s="1811"/>
      <c r="C37" s="1811"/>
      <c r="D37" s="1811"/>
      <c r="E37" s="1811"/>
      <c r="F37" s="1811"/>
      <c r="G37" s="1812"/>
      <c r="H37" s="1757"/>
      <c r="J37" s="165"/>
      <c r="K37" s="165"/>
      <c r="L37" s="165"/>
      <c r="M37" s="165"/>
      <c r="N37" s="165"/>
    </row>
    <row r="38" spans="1:14" s="125" customFormat="1" ht="12.75" customHeight="1" thickBot="1">
      <c r="A38" s="1805"/>
      <c r="B38" s="1807"/>
      <c r="C38" s="1807"/>
      <c r="D38" s="1807"/>
      <c r="E38" s="1807"/>
      <c r="F38" s="1807"/>
      <c r="G38" s="1808"/>
      <c r="H38" s="1697"/>
      <c r="I38" s="202"/>
      <c r="J38" s="154"/>
      <c r="K38" s="154"/>
      <c r="L38" s="154"/>
      <c r="M38" s="154"/>
      <c r="N38" s="154"/>
    </row>
    <row r="39" spans="1:14" s="835" customFormat="1" ht="29.25" customHeight="1" thickBot="1">
      <c r="A39" s="1809" t="s">
        <v>233</v>
      </c>
      <c r="B39" s="2159" t="s">
        <v>1577</v>
      </c>
      <c r="C39" s="2159"/>
      <c r="D39" s="2159"/>
      <c r="E39" s="2159"/>
      <c r="F39" s="2160"/>
      <c r="G39" s="1561" t="s">
        <v>1521</v>
      </c>
      <c r="H39" s="1758"/>
      <c r="I39" s="1767"/>
    </row>
    <row r="40" spans="1:14" s="125" customFormat="1" ht="33.65" customHeight="1">
      <c r="A40" s="1805" t="s">
        <v>1576</v>
      </c>
      <c r="B40" s="2194" t="s">
        <v>1618</v>
      </c>
      <c r="C40" s="2194"/>
      <c r="D40" s="2194"/>
      <c r="E40" s="2194"/>
      <c r="F40" s="2195"/>
      <c r="G40" s="1523"/>
      <c r="H40" s="1810"/>
      <c r="I40" s="1301"/>
      <c r="J40" s="154"/>
      <c r="K40" s="1302"/>
      <c r="L40" s="154"/>
      <c r="M40" s="154"/>
      <c r="N40" s="154"/>
    </row>
    <row r="41" spans="1:14" s="125" customFormat="1" ht="14.25" customHeight="1">
      <c r="A41" s="1805"/>
      <c r="B41" s="1807"/>
      <c r="C41" s="1807"/>
      <c r="D41" s="1807"/>
      <c r="E41" s="1807"/>
      <c r="F41" s="1807"/>
      <c r="G41" s="1808"/>
      <c r="H41" s="1697"/>
      <c r="I41" s="202"/>
      <c r="J41" s="154"/>
      <c r="K41" s="154"/>
      <c r="L41" s="154"/>
      <c r="M41" s="154"/>
      <c r="N41" s="154"/>
    </row>
    <row r="42" spans="1:14" s="125" customFormat="1" ht="14.25" customHeight="1">
      <c r="A42" s="1805"/>
      <c r="B42" s="1807"/>
      <c r="C42" s="1807"/>
      <c r="D42" s="1807"/>
      <c r="E42" s="1807"/>
      <c r="F42" s="1807"/>
      <c r="G42" s="1808"/>
      <c r="H42" s="1697"/>
      <c r="I42" s="202"/>
      <c r="J42" s="154"/>
      <c r="K42" s="154"/>
      <c r="L42" s="154"/>
      <c r="M42" s="154"/>
      <c r="N42" s="154"/>
    </row>
    <row r="43" spans="1:14" s="125" customFormat="1" ht="14.25" customHeight="1">
      <c r="A43" s="1805"/>
      <c r="B43" s="1807"/>
      <c r="C43" s="1807"/>
      <c r="D43" s="1807"/>
      <c r="E43" s="1807"/>
      <c r="F43" s="1807"/>
      <c r="G43" s="1808"/>
      <c r="H43" s="1697"/>
      <c r="I43" s="202"/>
      <c r="J43" s="154"/>
      <c r="K43" s="154"/>
      <c r="L43" s="154"/>
      <c r="M43" s="154"/>
      <c r="N43" s="154"/>
    </row>
    <row r="44" spans="1:14" s="125" customFormat="1" ht="14.25" customHeight="1">
      <c r="A44" s="1805"/>
      <c r="B44" s="1807"/>
      <c r="C44" s="1807"/>
      <c r="D44" s="1807"/>
      <c r="E44" s="1807"/>
      <c r="F44" s="1807"/>
      <c r="G44" s="1808"/>
      <c r="H44" s="1697"/>
      <c r="I44" s="202"/>
      <c r="J44" s="154"/>
      <c r="K44" s="154"/>
      <c r="L44" s="154"/>
      <c r="M44" s="154"/>
      <c r="N44" s="154"/>
    </row>
    <row r="45" spans="1:14" s="125" customFormat="1" ht="14.25" customHeight="1">
      <c r="A45" s="1805"/>
      <c r="B45" s="1807"/>
      <c r="C45" s="1807"/>
      <c r="D45" s="1807"/>
      <c r="E45" s="1807"/>
      <c r="F45" s="1807"/>
      <c r="G45" s="1808"/>
      <c r="H45" s="1697"/>
      <c r="I45" s="202"/>
      <c r="J45" s="154"/>
      <c r="K45" s="154"/>
      <c r="L45" s="154"/>
      <c r="M45" s="154"/>
      <c r="N45" s="154"/>
    </row>
    <row r="46" spans="1:14" s="125" customFormat="1" ht="14.25" customHeight="1">
      <c r="A46" s="1805"/>
      <c r="B46" s="1807"/>
      <c r="C46" s="1807"/>
      <c r="D46" s="1807"/>
      <c r="E46" s="1807"/>
      <c r="F46" s="1807"/>
      <c r="G46" s="1808"/>
      <c r="H46" s="1697"/>
      <c r="I46" s="202"/>
      <c r="J46" s="154"/>
      <c r="K46" s="154"/>
      <c r="L46" s="154"/>
      <c r="M46" s="154"/>
      <c r="N46" s="154"/>
    </row>
    <row r="47" spans="1:14" s="125" customFormat="1" ht="14.25" customHeight="1">
      <c r="A47" s="1805"/>
      <c r="B47" s="1807"/>
      <c r="C47" s="1807"/>
      <c r="D47" s="1807"/>
      <c r="E47" s="1807"/>
      <c r="F47" s="1807"/>
      <c r="G47" s="1808"/>
      <c r="H47" s="1697"/>
      <c r="I47" s="202"/>
      <c r="J47" s="154"/>
      <c r="K47" s="154"/>
      <c r="L47" s="154"/>
      <c r="M47" s="154"/>
      <c r="N47" s="154"/>
    </row>
    <row r="48" spans="1:14" s="125" customFormat="1" ht="14.25" customHeight="1">
      <c r="A48" s="1805"/>
      <c r="B48" s="1807"/>
      <c r="C48" s="1807"/>
      <c r="D48" s="1807"/>
      <c r="E48" s="1807"/>
      <c r="F48" s="1807"/>
      <c r="G48" s="1808"/>
      <c r="H48" s="1697"/>
      <c r="I48" s="202"/>
      <c r="J48" s="154"/>
      <c r="K48" s="154"/>
      <c r="L48" s="154"/>
      <c r="M48" s="154"/>
      <c r="N48" s="154"/>
    </row>
    <row r="49" spans="1:14" s="125" customFormat="1" ht="14.25" customHeight="1">
      <c r="A49" s="1805"/>
      <c r="B49" s="1807"/>
      <c r="C49" s="1807"/>
      <c r="D49" s="1807"/>
      <c r="E49" s="1807"/>
      <c r="F49" s="1807"/>
      <c r="G49" s="1808"/>
      <c r="H49" s="1697"/>
      <c r="I49" s="202"/>
      <c r="J49" s="154"/>
      <c r="K49" s="154"/>
      <c r="L49" s="154"/>
      <c r="M49" s="154"/>
      <c r="N49" s="154"/>
    </row>
    <row r="50" spans="1:14" s="125" customFormat="1" ht="14.25" customHeight="1">
      <c r="A50" s="1805"/>
      <c r="B50" s="1807"/>
      <c r="C50" s="1807"/>
      <c r="D50" s="1807"/>
      <c r="E50" s="1807"/>
      <c r="F50" s="1807"/>
      <c r="G50" s="1808"/>
      <c r="H50" s="1697"/>
      <c r="I50" s="202"/>
      <c r="J50" s="154"/>
      <c r="K50" s="154"/>
      <c r="L50" s="154"/>
      <c r="M50" s="154"/>
      <c r="N50" s="154"/>
    </row>
    <row r="51" spans="1:14" s="125" customFormat="1" ht="14.25" customHeight="1">
      <c r="A51" s="1805"/>
      <c r="B51" s="1807"/>
      <c r="C51" s="1807"/>
      <c r="D51" s="1807"/>
      <c r="E51" s="1807"/>
      <c r="F51" s="1807"/>
      <c r="G51" s="1808"/>
      <c r="H51" s="1697"/>
      <c r="I51" s="202"/>
      <c r="J51" s="154"/>
      <c r="K51" s="154"/>
      <c r="L51" s="154"/>
      <c r="M51" s="154"/>
      <c r="N51" s="154"/>
    </row>
    <row r="52" spans="1:14" s="125" customFormat="1" ht="12" customHeight="1">
      <c r="A52" s="1805"/>
      <c r="B52" s="1807"/>
      <c r="C52" s="1807"/>
      <c r="D52" s="1807"/>
      <c r="E52" s="1807"/>
      <c r="F52" s="1807"/>
      <c r="G52" s="1808"/>
      <c r="H52" s="1697"/>
      <c r="I52" s="202"/>
      <c r="J52" s="154"/>
      <c r="K52" s="154"/>
      <c r="L52" s="154"/>
      <c r="M52" s="154"/>
      <c r="N52" s="154"/>
    </row>
    <row r="53" spans="1:14" s="125" customFormat="1" ht="14.25" customHeight="1">
      <c r="A53" s="1805"/>
      <c r="B53" s="1807"/>
      <c r="C53" s="1807"/>
      <c r="D53" s="1807"/>
      <c r="E53" s="1807"/>
      <c r="F53" s="1807"/>
      <c r="G53" s="1808"/>
      <c r="H53" s="1697"/>
      <c r="I53" s="202"/>
      <c r="J53" s="154"/>
      <c r="K53" s="154"/>
      <c r="L53" s="154"/>
      <c r="M53" s="154"/>
      <c r="N53" s="154"/>
    </row>
    <row r="54" spans="1:14" s="125" customFormat="1" ht="14.25" customHeight="1">
      <c r="A54" s="1805"/>
      <c r="B54" s="1807"/>
      <c r="C54" s="1807"/>
      <c r="D54" s="1807"/>
      <c r="E54" s="1807"/>
      <c r="F54" s="1807"/>
      <c r="G54" s="1808"/>
      <c r="H54" s="1697"/>
      <c r="I54" s="202"/>
      <c r="J54" s="154"/>
      <c r="K54" s="154"/>
      <c r="L54" s="154"/>
      <c r="M54" s="154"/>
      <c r="N54" s="154"/>
    </row>
    <row r="55" spans="1:14" s="125" customFormat="1" ht="14.25" customHeight="1">
      <c r="A55" s="1805"/>
      <c r="B55" s="1807"/>
      <c r="C55" s="1807"/>
      <c r="D55" s="1807"/>
      <c r="E55" s="1807"/>
      <c r="F55" s="1807"/>
      <c r="G55" s="1808"/>
      <c r="H55" s="1697"/>
      <c r="I55" s="202"/>
      <c r="J55" s="154"/>
      <c r="K55" s="154"/>
      <c r="L55" s="154"/>
      <c r="M55" s="154"/>
      <c r="N55" s="154"/>
    </row>
    <row r="56" spans="1:14" s="125" customFormat="1" ht="13.5" customHeight="1">
      <c r="A56" s="1805"/>
      <c r="B56" s="1807"/>
      <c r="C56" s="1807"/>
      <c r="D56" s="1807"/>
      <c r="E56" s="1807"/>
      <c r="F56" s="1807"/>
      <c r="G56" s="1808"/>
      <c r="H56" s="1697"/>
      <c r="I56" s="202"/>
      <c r="J56" s="154"/>
      <c r="K56" s="154"/>
      <c r="L56" s="154"/>
      <c r="M56" s="154"/>
      <c r="N56" s="154"/>
    </row>
    <row r="57" spans="1:14">
      <c r="A57" s="1813"/>
      <c r="B57" s="1813"/>
      <c r="G57" s="494"/>
      <c r="L57" s="125"/>
      <c r="M57" s="125"/>
    </row>
    <row r="58" spans="1:14" ht="13">
      <c r="G58" s="493"/>
      <c r="I58" s="1768" t="s">
        <v>1504</v>
      </c>
    </row>
  </sheetData>
  <mergeCells count="28">
    <mergeCell ref="B39:F39"/>
    <mergeCell ref="B40:F40"/>
    <mergeCell ref="B30:F30"/>
    <mergeCell ref="B25:F25"/>
    <mergeCell ref="B26:F26"/>
    <mergeCell ref="B27:F27"/>
    <mergeCell ref="B28:F28"/>
    <mergeCell ref="B29:F29"/>
    <mergeCell ref="B31:F31"/>
    <mergeCell ref="B32:F32"/>
    <mergeCell ref="B34:F34"/>
    <mergeCell ref="B33:F33"/>
    <mergeCell ref="B35:G35"/>
    <mergeCell ref="B36:G36"/>
    <mergeCell ref="B13:F13"/>
    <mergeCell ref="B14:F14"/>
    <mergeCell ref="B16:F16"/>
    <mergeCell ref="B22:F22"/>
    <mergeCell ref="B17:F17"/>
    <mergeCell ref="B18:F18"/>
    <mergeCell ref="B19:F19"/>
    <mergeCell ref="B20:F20"/>
    <mergeCell ref="B12:F12"/>
    <mergeCell ref="B1:E1"/>
    <mergeCell ref="G1:H1"/>
    <mergeCell ref="B3:D3"/>
    <mergeCell ref="B8:D8"/>
    <mergeCell ref="B10:F10"/>
  </mergeCells>
  <printOptions gridLinesSet="0"/>
  <pageMargins left="0.35" right="0.19685039370078741" top="0.19685039370078741" bottom="0.19685039370078741" header="0" footer="0.19685039370078741"/>
  <pageSetup paperSize="9" scale="8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J88"/>
  <sheetViews>
    <sheetView showGridLines="0" workbookViewId="0">
      <selection activeCell="G11" sqref="G11:H11"/>
    </sheetView>
  </sheetViews>
  <sheetFormatPr baseColWidth="10" defaultColWidth="11.453125" defaultRowHeight="12.5"/>
  <cols>
    <col min="1" max="1" width="5.54296875" style="154" customWidth="1"/>
    <col min="2" max="2" width="27" style="154" customWidth="1"/>
    <col min="3" max="3" width="10.453125" style="154" customWidth="1"/>
    <col min="4" max="4" width="12.54296875" style="154" customWidth="1"/>
    <col min="5" max="9" width="10.453125" style="154" customWidth="1"/>
    <col min="10" max="16384" width="11.453125" style="154"/>
  </cols>
  <sheetData>
    <row r="1" spans="1:9" ht="16" customHeight="1">
      <c r="A1" s="227" t="s">
        <v>90</v>
      </c>
      <c r="B1" s="1893">
        <f>tc_SIGLESEM</f>
        <v>0</v>
      </c>
      <c r="C1" s="1893"/>
      <c r="D1" s="1893"/>
      <c r="E1" s="1893"/>
      <c r="F1" s="2168" t="s">
        <v>91</v>
      </c>
      <c r="G1" s="2168"/>
      <c r="H1" s="1211">
        <f>tc_DCLOT</f>
        <v>0</v>
      </c>
    </row>
    <row r="2" spans="1:9" ht="6.65" customHeight="1"/>
    <row r="3" spans="1:9" ht="12" customHeight="1" thickBot="1"/>
    <row r="4" spans="1:9" s="178" customFormat="1" ht="18" customHeight="1" thickTop="1" thickBot="1">
      <c r="A4" s="2232" t="s">
        <v>394</v>
      </c>
      <c r="B4" s="2233"/>
      <c r="C4" s="2233"/>
      <c r="D4" s="2233"/>
      <c r="E4" s="2233"/>
      <c r="F4" s="2234"/>
      <c r="G4" s="154"/>
      <c r="I4" s="126" t="s">
        <v>737</v>
      </c>
    </row>
    <row r="5" spans="1:9" ht="15" customHeight="1" thickTop="1">
      <c r="A5" s="2235" t="s">
        <v>395</v>
      </c>
      <c r="B5" s="2236"/>
      <c r="C5" s="2236"/>
      <c r="D5" s="2236"/>
      <c r="E5" s="2236"/>
      <c r="F5" s="2237"/>
    </row>
    <row r="6" spans="1:9" ht="16.5" customHeight="1" thickBot="1">
      <c r="A6" s="2227" t="s">
        <v>396</v>
      </c>
      <c r="B6" s="2228"/>
      <c r="C6" s="2228"/>
      <c r="D6" s="2228"/>
      <c r="E6" s="2228"/>
      <c r="F6" s="2229"/>
    </row>
    <row r="7" spans="1:9" s="123" customFormat="1" ht="12.75" customHeight="1"/>
    <row r="8" spans="1:9" s="123" customFormat="1" ht="12.75" customHeight="1" thickBot="1"/>
    <row r="9" spans="1:9" s="123" customFormat="1" ht="15.75" customHeight="1">
      <c r="A9" s="869" t="s">
        <v>309</v>
      </c>
      <c r="B9" s="2223" t="s">
        <v>397</v>
      </c>
      <c r="C9" s="2223"/>
      <c r="D9" s="2223"/>
      <c r="E9" s="2223"/>
      <c r="F9" s="2224"/>
      <c r="G9"/>
      <c r="H9"/>
      <c r="I9" s="154"/>
    </row>
    <row r="10" spans="1:9" s="123" customFormat="1" ht="15.75" customHeight="1" thickBot="1">
      <c r="A10" s="875"/>
      <c r="B10" s="2225" t="s">
        <v>398</v>
      </c>
      <c r="C10" s="2225"/>
      <c r="D10" s="2225"/>
      <c r="E10" s="2225"/>
      <c r="F10" s="2226"/>
      <c r="G10" s="963"/>
      <c r="H10" s="963"/>
      <c r="I10" s="154"/>
    </row>
    <row r="11" spans="1:9" ht="12" customHeight="1">
      <c r="F11" s="123"/>
      <c r="G11" s="2230" t="b">
        <v>0</v>
      </c>
      <c r="H11" s="2231"/>
      <c r="I11" s="154" t="s">
        <v>317</v>
      </c>
    </row>
    <row r="12" spans="1:9" ht="8.15" customHeight="1"/>
    <row r="13" spans="1:9" ht="12" customHeight="1">
      <c r="B13" s="350" t="s">
        <v>738</v>
      </c>
    </row>
    <row r="14" spans="1:9" ht="6.65" customHeight="1">
      <c r="B14" s="231"/>
    </row>
    <row r="15" spans="1:9" ht="12" customHeight="1">
      <c r="A15" s="231"/>
      <c r="B15" s="2175" t="s">
        <v>399</v>
      </c>
      <c r="C15" s="2175"/>
      <c r="D15" s="2175"/>
      <c r="E15" s="2175"/>
      <c r="F15" s="2175"/>
    </row>
    <row r="16" spans="1:9" ht="8.15" customHeight="1"/>
    <row r="17" spans="1:9">
      <c r="A17" s="154" t="s">
        <v>318</v>
      </c>
      <c r="B17" s="228" t="s">
        <v>400</v>
      </c>
      <c r="C17" s="2240" t="s">
        <v>739</v>
      </c>
      <c r="D17" s="2240"/>
      <c r="E17" s="2240"/>
    </row>
    <row r="18" spans="1:9" ht="8.15" customHeight="1"/>
    <row r="19" spans="1:9">
      <c r="A19" s="154" t="s">
        <v>319</v>
      </c>
      <c r="B19" s="128" t="s">
        <v>401</v>
      </c>
      <c r="C19" s="2240" t="s">
        <v>739</v>
      </c>
      <c r="D19" s="2240"/>
      <c r="E19" s="2240"/>
    </row>
    <row r="20" spans="1:9">
      <c r="A20" s="154" t="s">
        <v>740</v>
      </c>
      <c r="B20" s="154" t="s">
        <v>402</v>
      </c>
      <c r="C20" s="2240" t="s">
        <v>739</v>
      </c>
      <c r="D20" s="2240"/>
      <c r="E20" s="2240"/>
    </row>
    <row r="21" spans="1:9">
      <c r="A21" s="154" t="s">
        <v>741</v>
      </c>
      <c r="C21" s="2240" t="s">
        <v>739</v>
      </c>
      <c r="D21" s="2240"/>
      <c r="E21" s="2240"/>
    </row>
    <row r="22" spans="1:9">
      <c r="A22" s="154" t="s">
        <v>742</v>
      </c>
      <c r="C22" s="2240" t="s">
        <v>739</v>
      </c>
      <c r="D22" s="2240"/>
      <c r="E22" s="2240"/>
    </row>
    <row r="23" spans="1:9" ht="8.15" customHeight="1"/>
    <row r="24" spans="1:9" ht="15.5">
      <c r="A24" s="154" t="s">
        <v>743</v>
      </c>
      <c r="B24" s="2175" t="s">
        <v>403</v>
      </c>
      <c r="C24" s="2175"/>
      <c r="D24" s="2175"/>
      <c r="E24" s="2257"/>
      <c r="F24" s="1213"/>
      <c r="G24" s="2213" t="s">
        <v>479</v>
      </c>
      <c r="H24" s="2214"/>
    </row>
    <row r="25" spans="1:9" ht="12" customHeight="1">
      <c r="B25" s="2175" t="s">
        <v>404</v>
      </c>
      <c r="C25" s="2175"/>
      <c r="D25" s="2175"/>
      <c r="E25" s="964"/>
      <c r="F25" s="1212"/>
      <c r="G25" s="965"/>
      <c r="H25" s="172"/>
    </row>
    <row r="26" spans="1:9">
      <c r="A26" s="123"/>
      <c r="B26" s="123"/>
      <c r="C26" s="123"/>
      <c r="D26" s="123"/>
      <c r="E26" s="123"/>
      <c r="G26" s="123"/>
      <c r="H26" s="123"/>
      <c r="I26" s="123"/>
    </row>
    <row r="27" spans="1:9" ht="6.65" customHeight="1">
      <c r="B27" s="352"/>
      <c r="G27" s="353"/>
      <c r="H27" s="353"/>
    </row>
    <row r="28" spans="1:9" ht="12" customHeight="1">
      <c r="B28" s="350"/>
      <c r="D28" s="709" t="s">
        <v>1622</v>
      </c>
      <c r="F28" s="2219"/>
      <c r="G28" s="2219"/>
      <c r="H28" s="2219"/>
      <c r="I28" s="2219"/>
    </row>
    <row r="29" spans="1:9" ht="6.65" customHeight="1">
      <c r="B29" s="231"/>
    </row>
    <row r="30" spans="1:9" s="232" customFormat="1" ht="15.75" customHeight="1">
      <c r="A30" s="154"/>
      <c r="B30" s="2215" t="s">
        <v>744</v>
      </c>
      <c r="C30" s="2215"/>
      <c r="D30" s="967"/>
      <c r="E30" s="354"/>
      <c r="F30" s="2218"/>
      <c r="G30" s="2218"/>
      <c r="H30" s="1897" t="s">
        <v>864</v>
      </c>
      <c r="I30" s="1897"/>
    </row>
    <row r="31" spans="1:9" s="232" customFormat="1" ht="6.65" customHeight="1">
      <c r="B31" s="355"/>
      <c r="D31" s="356"/>
      <c r="E31" s="356"/>
      <c r="F31" s="357"/>
      <c r="H31" s="125"/>
    </row>
    <row r="32" spans="1:9">
      <c r="A32" s="232" t="s">
        <v>745</v>
      </c>
      <c r="B32" s="2180" t="s">
        <v>746</v>
      </c>
      <c r="C32" s="2180"/>
      <c r="D32" s="1009"/>
      <c r="E32" s="496"/>
      <c r="F32" s="1317"/>
      <c r="H32" s="1165">
        <f>tc_C6I1/50</f>
        <v>0</v>
      </c>
    </row>
    <row r="33" spans="1:10">
      <c r="A33" s="154" t="s">
        <v>747</v>
      </c>
      <c r="B33" s="2214" t="s">
        <v>748</v>
      </c>
      <c r="C33" s="2214"/>
      <c r="D33" s="1010"/>
      <c r="E33" s="228"/>
      <c r="F33" s="1317"/>
      <c r="H33" s="1166">
        <f>tc_C6J1/40</f>
        <v>0</v>
      </c>
    </row>
    <row r="34" spans="1:10">
      <c r="A34" s="154" t="s">
        <v>749</v>
      </c>
      <c r="B34" s="154" t="s">
        <v>750</v>
      </c>
      <c r="D34" s="1010"/>
      <c r="E34" s="228"/>
      <c r="F34" s="1317"/>
      <c r="H34" s="1166">
        <f>tc_C6K1/70</f>
        <v>0</v>
      </c>
    </row>
    <row r="35" spans="1:10">
      <c r="A35" s="154" t="s">
        <v>751</v>
      </c>
      <c r="B35" s="154" t="s">
        <v>128</v>
      </c>
      <c r="C35" s="226" t="s">
        <v>472</v>
      </c>
      <c r="D35" s="1010"/>
      <c r="E35" s="228"/>
      <c r="F35" s="1317"/>
      <c r="H35" s="1166">
        <f>tc_C6L1/70</f>
        <v>0</v>
      </c>
    </row>
    <row r="36" spans="1:10" s="157" customFormat="1">
      <c r="A36" s="157" t="s">
        <v>752</v>
      </c>
      <c r="B36" s="2245" t="s">
        <v>13</v>
      </c>
      <c r="C36" s="2245"/>
      <c r="D36" s="1010"/>
      <c r="E36" s="496"/>
      <c r="F36" s="1317"/>
      <c r="H36" s="1166">
        <f>tc_C6M1/40</f>
        <v>0</v>
      </c>
    </row>
    <row r="37" spans="1:10" s="157" customFormat="1" ht="4.5" customHeight="1" thickBot="1">
      <c r="D37" s="494"/>
      <c r="E37" s="495"/>
      <c r="F37" s="1318"/>
      <c r="H37" s="741"/>
    </row>
    <row r="38" spans="1:10" ht="13" thickTop="1">
      <c r="A38" s="154" t="s">
        <v>753</v>
      </c>
      <c r="B38" s="154" t="s">
        <v>754</v>
      </c>
      <c r="D38" s="1214">
        <f>SUM(D32:D36)</f>
        <v>0</v>
      </c>
      <c r="E38" s="228"/>
      <c r="F38" s="1319">
        <f>SUM(F32:F36)</f>
        <v>0</v>
      </c>
      <c r="H38" s="1217">
        <f>SUM(H32:H37)</f>
        <v>0</v>
      </c>
    </row>
    <row r="39" spans="1:10" ht="3" customHeight="1">
      <c r="C39" s="351"/>
      <c r="D39" s="1215"/>
      <c r="F39" s="695"/>
      <c r="H39" s="1216"/>
    </row>
    <row r="40" spans="1:10" ht="12.75" customHeight="1">
      <c r="A40" s="966" t="s">
        <v>772</v>
      </c>
      <c r="B40" s="2256" t="s">
        <v>773</v>
      </c>
      <c r="C40" s="2256"/>
      <c r="D40" s="2256"/>
      <c r="E40" s="2256"/>
      <c r="F40" s="2256"/>
    </row>
    <row r="41" spans="1:10" ht="12.75" customHeight="1">
      <c r="A41" s="358"/>
      <c r="B41" s="2246" t="s">
        <v>405</v>
      </c>
      <c r="C41" s="2246"/>
      <c r="D41" s="2246"/>
    </row>
    <row r="42" spans="1:10" s="123" customFormat="1" ht="12.75" customHeight="1"/>
    <row r="43" spans="1:10" s="123" customFormat="1" ht="7.5" customHeight="1" thickBot="1"/>
    <row r="44" spans="1:10" s="123" customFormat="1" ht="15.75" customHeight="1" thickBot="1">
      <c r="A44" s="836" t="s">
        <v>320</v>
      </c>
      <c r="B44" s="2172" t="s">
        <v>406</v>
      </c>
      <c r="C44" s="2173"/>
      <c r="D44" s="948"/>
      <c r="E44" s="948"/>
      <c r="F44" s="948"/>
    </row>
    <row r="45" spans="1:10" s="123" customFormat="1" ht="15.75" customHeight="1">
      <c r="A45" s="848"/>
      <c r="B45" s="947"/>
      <c r="C45" s="947"/>
      <c r="D45" s="947"/>
      <c r="E45" s="947"/>
      <c r="F45" s="947"/>
    </row>
    <row r="46" spans="1:10" ht="13.5" customHeight="1">
      <c r="D46" s="1801" t="s">
        <v>479</v>
      </c>
      <c r="F46" s="2222" t="s">
        <v>409</v>
      </c>
      <c r="G46" s="2222"/>
      <c r="H46" s="2217" t="s">
        <v>407</v>
      </c>
      <c r="I46" s="2217"/>
    </row>
    <row r="47" spans="1:10" ht="8.25" customHeight="1" thickBot="1">
      <c r="C47" s="159"/>
      <c r="D47" s="969"/>
      <c r="F47" s="969"/>
      <c r="G47" s="969"/>
      <c r="I47" s="971"/>
    </row>
    <row r="48" spans="1:10" s="232" customFormat="1" ht="13.5" thickTop="1">
      <c r="A48" s="154" t="s">
        <v>321</v>
      </c>
      <c r="B48" s="2247" t="s">
        <v>408</v>
      </c>
      <c r="C48" s="2247"/>
      <c r="D48" s="1750"/>
      <c r="E48" s="1003" t="s">
        <v>479</v>
      </c>
      <c r="F48" s="2220"/>
      <c r="G48" s="2221"/>
      <c r="H48"/>
      <c r="I48" s="1197"/>
      <c r="J48" s="232" t="s">
        <v>479</v>
      </c>
    </row>
    <row r="49" spans="1:9" s="232" customFormat="1" ht="3.75" customHeight="1" thickBot="1">
      <c r="B49" s="355"/>
      <c r="D49" s="970"/>
      <c r="E49" s="356"/>
      <c r="F49" s="2242"/>
      <c r="G49" s="2243"/>
      <c r="H49"/>
      <c r="I49" s="970"/>
    </row>
    <row r="50" spans="1:9" s="232" customFormat="1" ht="7.5" customHeight="1" thickTop="1">
      <c r="B50" s="355"/>
      <c r="D50" s="356"/>
      <c r="E50" s="356"/>
      <c r="F50" s="357"/>
      <c r="H50"/>
    </row>
    <row r="51" spans="1:9" s="232" customFormat="1" ht="15.75" customHeight="1">
      <c r="B51" s="2248" t="s">
        <v>258</v>
      </c>
      <c r="C51" s="2248"/>
      <c r="D51" s="1333"/>
      <c r="E51" s="356"/>
      <c r="F51" s="1333"/>
      <c r="H51"/>
      <c r="I51" s="969" t="s">
        <v>696</v>
      </c>
    </row>
    <row r="52" spans="1:9" s="232" customFormat="1" ht="7.5" customHeight="1">
      <c r="B52" s="968"/>
      <c r="D52" s="356"/>
      <c r="E52" s="356"/>
      <c r="F52" s="357"/>
      <c r="H52"/>
      <c r="I52" s="971"/>
    </row>
    <row r="53" spans="1:9">
      <c r="A53" s="154" t="s">
        <v>322</v>
      </c>
      <c r="B53" s="2216" t="s">
        <v>410</v>
      </c>
      <c r="C53" s="2216"/>
      <c r="D53" s="1744"/>
      <c r="E53" s="226"/>
      <c r="F53" s="2244"/>
      <c r="G53" s="2244"/>
      <c r="H53"/>
      <c r="I53" s="1167">
        <f>IF(tc_C7A11&lt;&gt;0,tc_C7B11/tc_C7A11,0)</f>
        <v>0</v>
      </c>
    </row>
    <row r="54" spans="1:9">
      <c r="A54" s="154" t="s">
        <v>323</v>
      </c>
      <c r="B54" s="2216" t="s">
        <v>411</v>
      </c>
      <c r="C54" s="2216"/>
      <c r="D54" s="1745"/>
      <c r="F54" s="2238"/>
      <c r="G54" s="2238"/>
      <c r="H54"/>
      <c r="I54" s="1168">
        <f>IF(tc_C7A11&lt;&gt;0,tc_C7C11/tc_C7A11,0)</f>
        <v>0</v>
      </c>
    </row>
    <row r="55" spans="1:9">
      <c r="A55" s="123" t="s">
        <v>678</v>
      </c>
      <c r="B55" s="1277" t="s">
        <v>1149</v>
      </c>
      <c r="C55" s="1278"/>
      <c r="D55" s="1745"/>
      <c r="F55" s="2238"/>
      <c r="G55" s="2238"/>
      <c r="H55"/>
      <c r="I55" s="1168">
        <f>IF(tc_C7A11&lt;&gt;0,tc_C7M11/tc_C7A11,0)</f>
        <v>0</v>
      </c>
    </row>
    <row r="56" spans="1:9">
      <c r="A56" s="154" t="s">
        <v>553</v>
      </c>
      <c r="B56" s="2216" t="s">
        <v>412</v>
      </c>
      <c r="C56" s="2216"/>
      <c r="D56" s="1745"/>
      <c r="F56" s="2238"/>
      <c r="G56" s="2238"/>
      <c r="H56"/>
      <c r="I56" s="1168">
        <f>IF(tc_C7A11&lt;&gt;0,tc_C7D11/tc_C7A11,0)</f>
        <v>0</v>
      </c>
    </row>
    <row r="57" spans="1:9">
      <c r="A57" s="154" t="s">
        <v>783</v>
      </c>
      <c r="B57" s="2216" t="s">
        <v>413</v>
      </c>
      <c r="C57" s="2216"/>
      <c r="D57" s="1745"/>
      <c r="F57" s="2238"/>
      <c r="G57" s="2238"/>
      <c r="H57"/>
      <c r="I57" s="1168">
        <f>IF(tc_C7A11&lt;&gt;0,tc_C7E11/tc_C7A11,0)</f>
        <v>0</v>
      </c>
    </row>
    <row r="58" spans="1:9">
      <c r="A58" s="154" t="s">
        <v>766</v>
      </c>
      <c r="B58" s="974" t="s">
        <v>414</v>
      </c>
      <c r="C58" s="975" t="s">
        <v>416</v>
      </c>
      <c r="D58" s="1745"/>
      <c r="E58" s="226"/>
      <c r="F58" s="2238"/>
      <c r="G58" s="2238"/>
      <c r="H58"/>
      <c r="I58" s="1168">
        <f>IF(tc_C7A11&lt;&gt;0,tc_C7F11/tc_C7A11,0)</f>
        <v>0</v>
      </c>
    </row>
    <row r="59" spans="1:9" s="157" customFormat="1" ht="3.75" customHeight="1" thickBot="1">
      <c r="A59" s="154"/>
      <c r="B59" s="972"/>
      <c r="C59" s="972"/>
      <c r="D59" s="1746"/>
      <c r="F59" s="497"/>
      <c r="G59" s="497"/>
      <c r="H59"/>
      <c r="I59" s="1012"/>
    </row>
    <row r="60" spans="1:9" ht="13.5" thickTop="1">
      <c r="A60" s="154" t="s">
        <v>767</v>
      </c>
      <c r="B60" s="973" t="s">
        <v>415</v>
      </c>
      <c r="C60" s="973"/>
      <c r="D60" s="1747">
        <f>SUM(D53:D58)</f>
        <v>0</v>
      </c>
      <c r="F60" s="2255">
        <f>SUM(F53:F58)</f>
        <v>0</v>
      </c>
      <c r="G60" s="2255"/>
      <c r="H60"/>
      <c r="I60" s="1169">
        <f>IF(tc_C7A11&lt;&gt;0,tc_C7G11/tc_C7A11,0)</f>
        <v>0</v>
      </c>
    </row>
    <row r="61" spans="1:9" ht="7.5" customHeight="1">
      <c r="B61" s="973"/>
      <c r="C61" s="973"/>
      <c r="D61" s="1748"/>
      <c r="F61"/>
      <c r="G61"/>
      <c r="H61"/>
      <c r="I61"/>
    </row>
    <row r="62" spans="1:9" ht="15.75" customHeight="1">
      <c r="A62" s="232"/>
      <c r="B62" s="2248" t="s">
        <v>259</v>
      </c>
      <c r="C62" s="2248"/>
      <c r="D62" s="1749"/>
      <c r="E62" s="356"/>
      <c r="F62" s="357"/>
      <c r="G62" s="232"/>
      <c r="H62"/>
      <c r="I62" s="969" t="s">
        <v>696</v>
      </c>
    </row>
    <row r="63" spans="1:9" ht="7.5" customHeight="1">
      <c r="A63" s="232"/>
      <c r="B63" s="968"/>
      <c r="C63" s="232"/>
      <c r="D63" s="1749"/>
      <c r="E63" s="356"/>
      <c r="F63" s="357"/>
      <c r="G63" s="232"/>
      <c r="H63"/>
      <c r="I63" s="971"/>
    </row>
    <row r="64" spans="1:9">
      <c r="A64" s="123" t="s">
        <v>769</v>
      </c>
      <c r="B64" s="507" t="s">
        <v>1201</v>
      </c>
      <c r="C64" s="971"/>
      <c r="D64" s="1744"/>
      <c r="E64" s="226"/>
      <c r="F64" s="2244"/>
      <c r="G64" s="2244"/>
      <c r="H64"/>
      <c r="I64" s="1167">
        <f>IF(tc_C7A11&lt;&gt;0,tc_C7I11/tc_C7A11,0)</f>
        <v>0</v>
      </c>
    </row>
    <row r="65" spans="1:9">
      <c r="A65" s="123" t="s">
        <v>1150</v>
      </c>
      <c r="B65" s="123" t="s">
        <v>1151</v>
      </c>
      <c r="C65" s="971"/>
      <c r="D65" s="1745"/>
      <c r="F65" s="2238"/>
      <c r="G65" s="2238"/>
      <c r="H65"/>
      <c r="I65" s="1168">
        <f>IF(tc_C7A11&lt;&gt;0,tc_C7N11/tc_C7A11,0)</f>
        <v>0</v>
      </c>
    </row>
    <row r="66" spans="1:9">
      <c r="A66" s="123" t="s">
        <v>768</v>
      </c>
      <c r="B66" s="1909" t="s">
        <v>1152</v>
      </c>
      <c r="C66" s="1909"/>
      <c r="D66" s="1745"/>
      <c r="F66" s="2238"/>
      <c r="G66" s="2238"/>
      <c r="H66"/>
      <c r="I66" s="1168">
        <f>IF(tc_C7A11&lt;&gt;0,tc_C7H11/tc_C7A11,0)</f>
        <v>0</v>
      </c>
    </row>
    <row r="67" spans="1:9">
      <c r="A67" s="154" t="s">
        <v>770</v>
      </c>
      <c r="B67" s="1301" t="s">
        <v>1507</v>
      </c>
      <c r="C67" s="971"/>
      <c r="D67" s="1745"/>
      <c r="F67" s="2238"/>
      <c r="G67" s="2238"/>
      <c r="H67"/>
      <c r="I67" s="1168">
        <f>IF(tc_C7A11&lt;&gt;0,tc_C7J11/tc_C7A11,0)</f>
        <v>0</v>
      </c>
    </row>
    <row r="68" spans="1:9">
      <c r="A68" s="1302" t="s">
        <v>1154</v>
      </c>
      <c r="B68" s="1301" t="s">
        <v>1153</v>
      </c>
      <c r="C68" s="971"/>
      <c r="D68" s="1745"/>
      <c r="F68" s="2238"/>
      <c r="G68" s="2238"/>
      <c r="H68"/>
      <c r="I68" s="1168">
        <f>IF(tc_C7A11&lt;&gt;0,tc_C7O11/tc_C7A11,0)</f>
        <v>0</v>
      </c>
    </row>
    <row r="69" spans="1:9">
      <c r="A69" s="154" t="s">
        <v>771</v>
      </c>
      <c r="B69" s="974" t="s">
        <v>414</v>
      </c>
      <c r="C69" s="975" t="s">
        <v>416</v>
      </c>
      <c r="D69" s="1745"/>
      <c r="E69" s="226"/>
      <c r="F69" s="2238"/>
      <c r="G69" s="2238"/>
      <c r="H69"/>
      <c r="I69" s="1168">
        <f>IF(tc_C7A11&lt;&gt;0,tc_C7K11/tc_C7A11,0)</f>
        <v>0</v>
      </c>
    </row>
    <row r="70" spans="1:9" ht="3.75" customHeight="1" thickBot="1">
      <c r="B70" s="972"/>
      <c r="C70" s="972"/>
      <c r="D70" s="1746"/>
      <c r="E70" s="157"/>
      <c r="F70" s="497"/>
      <c r="G70" s="497"/>
      <c r="H70"/>
      <c r="I70" s="1013"/>
    </row>
    <row r="71" spans="1:9" ht="13.5" thickTop="1">
      <c r="A71" s="154" t="s">
        <v>677</v>
      </c>
      <c r="B71" s="973" t="s">
        <v>417</v>
      </c>
      <c r="C71" s="973"/>
      <c r="D71" s="1747">
        <f>SUM(D64:D69)</f>
        <v>0</v>
      </c>
      <c r="F71" s="2255">
        <f>SUM(F64:F69)</f>
        <v>0</v>
      </c>
      <c r="G71" s="2255"/>
      <c r="H71"/>
      <c r="I71" s="1169">
        <f>IF(tc_C7A11&lt;&gt;0,tc_C7L11/tc_C7A11,0)</f>
        <v>0</v>
      </c>
    </row>
    <row r="72" spans="1:9" ht="15.75" customHeight="1" thickBot="1">
      <c r="C72" s="351"/>
      <c r="D72" s="366"/>
    </row>
    <row r="73" spans="1:9" s="358" customFormat="1" ht="15.75" customHeight="1" thickBot="1">
      <c r="A73" s="979" t="s">
        <v>784</v>
      </c>
      <c r="B73" s="1969" t="s">
        <v>774</v>
      </c>
      <c r="C73" s="1970"/>
      <c r="D73" s="19"/>
      <c r="E73" s="4"/>
      <c r="F73" s="4"/>
      <c r="G73" s="5"/>
    </row>
    <row r="74" spans="1:9" s="358" customFormat="1" ht="6" customHeight="1" thickBot="1">
      <c r="A74" s="4"/>
      <c r="B74" s="4"/>
      <c r="C74" s="4"/>
      <c r="D74" s="4"/>
      <c r="E74" s="4"/>
      <c r="F74" s="4"/>
      <c r="G74" s="5"/>
    </row>
    <row r="75" spans="1:9" ht="14.25" customHeight="1" thickTop="1">
      <c r="A75" s="4" t="s">
        <v>325</v>
      </c>
      <c r="B75" s="2239" t="s">
        <v>782</v>
      </c>
      <c r="C75" s="2239"/>
      <c r="D75" s="2239"/>
      <c r="E75" s="976"/>
      <c r="F75" s="1011"/>
      <c r="G75" s="977" t="s">
        <v>479</v>
      </c>
    </row>
    <row r="76" spans="1:9" ht="3" customHeight="1" thickBot="1">
      <c r="A76" s="4"/>
      <c r="B76" s="4"/>
      <c r="C76" s="4"/>
      <c r="D76" s="4"/>
      <c r="E76" s="536"/>
      <c r="F76" s="978"/>
      <c r="G76" s="713"/>
    </row>
    <row r="77" spans="1:9" ht="6" customHeight="1" thickTop="1" thickBot="1">
      <c r="A77" s="4"/>
      <c r="B77" s="4"/>
      <c r="C77" s="4"/>
      <c r="D77" s="4"/>
      <c r="E77" s="536"/>
      <c r="F77" s="1198"/>
      <c r="G77" s="713"/>
    </row>
    <row r="78" spans="1:9" ht="15" customHeight="1" thickBot="1">
      <c r="A78" s="2252" t="s">
        <v>1065</v>
      </c>
      <c r="B78" s="2253"/>
      <c r="C78" s="2253"/>
      <c r="D78" s="2253"/>
      <c r="E78" s="2253"/>
      <c r="F78" s="2254"/>
      <c r="G78" s="494"/>
    </row>
    <row r="79" spans="1:9" ht="5.25" customHeight="1" thickBot="1">
      <c r="E79" s="157"/>
      <c r="F79" s="719"/>
      <c r="G79" s="706"/>
    </row>
    <row r="80" spans="1:9" ht="13.5" customHeight="1">
      <c r="A80" s="123" t="s">
        <v>1066</v>
      </c>
      <c r="B80" s="2249" t="s">
        <v>1067</v>
      </c>
      <c r="C80" s="2249"/>
      <c r="D80" s="2249"/>
      <c r="E80" s="2249"/>
      <c r="F80" s="2250"/>
      <c r="G80" s="1008"/>
      <c r="H80" s="977" t="s">
        <v>479</v>
      </c>
    </row>
    <row r="81" spans="1:9" ht="4.5" customHeight="1" thickBot="1">
      <c r="B81" s="1194"/>
      <c r="C81" s="1194"/>
      <c r="D81" s="1194"/>
      <c r="E81" s="1194"/>
      <c r="F81" s="1195"/>
      <c r="G81" s="1715"/>
    </row>
    <row r="82" spans="1:9" ht="12" customHeight="1">
      <c r="A82" s="2251" t="s">
        <v>1001</v>
      </c>
      <c r="B82" s="2251"/>
      <c r="C82" s="2251"/>
      <c r="D82" s="2251"/>
      <c r="E82" s="2251"/>
      <c r="F82" s="2251"/>
      <c r="G82" s="2251"/>
      <c r="H82" s="2251"/>
    </row>
    <row r="83" spans="1:9" ht="5.25" customHeight="1" thickBot="1">
      <c r="A83" s="1196"/>
      <c r="B83" s="1196"/>
      <c r="C83" s="1196"/>
      <c r="D83" s="1196"/>
      <c r="E83" s="1196"/>
      <c r="F83" s="1196"/>
      <c r="G83" s="1196"/>
      <c r="H83" s="1196"/>
    </row>
    <row r="84" spans="1:9" ht="15.75" customHeight="1" thickBot="1">
      <c r="A84" s="979" t="s">
        <v>785</v>
      </c>
      <c r="B84" s="1969" t="s">
        <v>418</v>
      </c>
      <c r="C84" s="1970"/>
      <c r="D84" s="19"/>
      <c r="E84" s="4"/>
      <c r="F84" s="4"/>
      <c r="G84" s="5"/>
    </row>
    <row r="85" spans="1:9" ht="3" customHeight="1" thickBot="1">
      <c r="A85" s="4"/>
      <c r="B85" s="4"/>
      <c r="C85" s="4"/>
      <c r="D85" s="4"/>
      <c r="E85" s="4"/>
      <c r="F85" s="4"/>
      <c r="G85" s="5"/>
    </row>
    <row r="86" spans="1:9" ht="14.25" customHeight="1" thickTop="1">
      <c r="A86" s="4" t="s">
        <v>328</v>
      </c>
      <c r="B86" s="1968" t="s">
        <v>419</v>
      </c>
      <c r="C86" s="1968"/>
      <c r="D86" s="1968"/>
      <c r="E86" s="2241"/>
      <c r="F86" s="1011"/>
      <c r="G86" s="977" t="s">
        <v>479</v>
      </c>
    </row>
    <row r="87" spans="1:9" ht="2.25" customHeight="1" thickBot="1">
      <c r="A87" s="4"/>
      <c r="B87" s="4"/>
      <c r="C87" s="4"/>
      <c r="D87" s="4"/>
      <c r="E87" s="536"/>
      <c r="F87" s="978"/>
      <c r="G87" s="713"/>
    </row>
    <row r="88" spans="1:9" ht="13.5" thickTop="1">
      <c r="D88" s="366"/>
      <c r="I88" s="160" t="s">
        <v>737</v>
      </c>
    </row>
  </sheetData>
  <mergeCells count="60">
    <mergeCell ref="C19:E19"/>
    <mergeCell ref="B40:F40"/>
    <mergeCell ref="C20:E20"/>
    <mergeCell ref="C21:E21"/>
    <mergeCell ref="B33:C33"/>
    <mergeCell ref="C22:E22"/>
    <mergeCell ref="B24:E24"/>
    <mergeCell ref="B25:D25"/>
    <mergeCell ref="B32:C32"/>
    <mergeCell ref="B84:C84"/>
    <mergeCell ref="B73:C73"/>
    <mergeCell ref="B36:C36"/>
    <mergeCell ref="B41:D41"/>
    <mergeCell ref="B54:C54"/>
    <mergeCell ref="B48:C48"/>
    <mergeCell ref="B51:C51"/>
    <mergeCell ref="B57:C57"/>
    <mergeCell ref="B62:C62"/>
    <mergeCell ref="B66:C66"/>
    <mergeCell ref="B80:F80"/>
    <mergeCell ref="A82:H82"/>
    <mergeCell ref="A78:F78"/>
    <mergeCell ref="F71:G71"/>
    <mergeCell ref="F53:G53"/>
    <mergeCell ref="F60:G60"/>
    <mergeCell ref="F68:G68"/>
    <mergeCell ref="B75:D75"/>
    <mergeCell ref="F58:G58"/>
    <mergeCell ref="C17:E17"/>
    <mergeCell ref="B86:E86"/>
    <mergeCell ref="F67:G67"/>
    <mergeCell ref="F69:G69"/>
    <mergeCell ref="F49:G49"/>
    <mergeCell ref="B56:C56"/>
    <mergeCell ref="F64:G64"/>
    <mergeCell ref="F56:G56"/>
    <mergeCell ref="F54:G54"/>
    <mergeCell ref="F57:G57"/>
    <mergeCell ref="F65:G65"/>
    <mergeCell ref="F55:G55"/>
    <mergeCell ref="F66:G66"/>
    <mergeCell ref="F1:G1"/>
    <mergeCell ref="B1:E1"/>
    <mergeCell ref="B9:F9"/>
    <mergeCell ref="B15:F15"/>
    <mergeCell ref="B10:F10"/>
    <mergeCell ref="A6:F6"/>
    <mergeCell ref="G11:H11"/>
    <mergeCell ref="A4:F4"/>
    <mergeCell ref="A5:F5"/>
    <mergeCell ref="H30:I30"/>
    <mergeCell ref="G24:H24"/>
    <mergeCell ref="B30:C30"/>
    <mergeCell ref="B53:C53"/>
    <mergeCell ref="H46:I46"/>
    <mergeCell ref="F30:G30"/>
    <mergeCell ref="F28:I28"/>
    <mergeCell ref="F48:G48"/>
    <mergeCell ref="F46:G46"/>
    <mergeCell ref="B44:C44"/>
  </mergeCells>
  <phoneticPr fontId="9" type="noConversion"/>
  <printOptions gridLinesSet="0"/>
  <pageMargins left="0.35" right="0.19685039370078741" top="0.19685039370078741" bottom="0.19685039370078741" header="0.23" footer="0.19685039370078741"/>
  <pageSetup paperSize="9" scale="83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workbookViewId="0">
      <selection activeCell="C8" sqref="C8"/>
    </sheetView>
  </sheetViews>
  <sheetFormatPr baseColWidth="10" defaultRowHeight="12.5"/>
  <cols>
    <col min="1" max="1" width="8.453125" customWidth="1"/>
    <col min="2" max="2" width="22.453125" customWidth="1"/>
    <col min="6" max="6" width="15.1796875" customWidth="1"/>
    <col min="7" max="7" width="13.453125" customWidth="1"/>
  </cols>
  <sheetData>
    <row r="1" spans="1:8" ht="13" thickBot="1"/>
    <row r="2" spans="1:8" ht="18.5" thickBot="1">
      <c r="A2" s="1405" t="s">
        <v>1254</v>
      </c>
      <c r="B2" s="2169" t="s">
        <v>1256</v>
      </c>
      <c r="C2" s="2170"/>
      <c r="D2" s="2170"/>
      <c r="E2" s="2170"/>
      <c r="F2" s="2171"/>
      <c r="G2" s="1400"/>
      <c r="H2" s="238"/>
    </row>
    <row r="3" spans="1:8">
      <c r="A3" s="238"/>
      <c r="B3" s="238"/>
      <c r="C3" s="238"/>
      <c r="D3" s="238"/>
      <c r="E3" s="238"/>
      <c r="F3" s="238"/>
      <c r="G3" s="238"/>
      <c r="H3" s="238"/>
    </row>
    <row r="4" spans="1:8" ht="13" thickBot="1">
      <c r="A4" s="238"/>
      <c r="B4" s="238"/>
      <c r="C4" s="238"/>
      <c r="D4" s="238"/>
      <c r="E4" s="238"/>
      <c r="F4" s="238"/>
      <c r="G4" s="238"/>
      <c r="H4" s="238"/>
    </row>
    <row r="5" spans="1:8" ht="16" thickBot="1">
      <c r="A5" s="1405" t="s">
        <v>1252</v>
      </c>
      <c r="B5" s="2262" t="s">
        <v>1255</v>
      </c>
      <c r="C5" s="2263"/>
      <c r="D5" s="238"/>
      <c r="E5" s="238"/>
      <c r="F5" s="238"/>
      <c r="G5" s="238"/>
      <c r="H5" s="238"/>
    </row>
    <row r="6" spans="1:8" ht="13.5" thickBot="1">
      <c r="A6" s="238"/>
      <c r="B6" s="1342"/>
      <c r="C6" s="238"/>
      <c r="D6" s="238"/>
      <c r="E6" s="238"/>
      <c r="F6" s="238"/>
      <c r="G6" s="238"/>
      <c r="H6" s="238"/>
    </row>
    <row r="7" spans="1:8" s="1404" customFormat="1" ht="56.25" customHeight="1" thickBot="1">
      <c r="A7" s="1402"/>
      <c r="B7" s="1401" t="s">
        <v>1219</v>
      </c>
      <c r="C7" s="1403" t="s">
        <v>1638</v>
      </c>
      <c r="D7" s="1403" t="s">
        <v>1220</v>
      </c>
      <c r="E7" s="1403" t="s">
        <v>1282</v>
      </c>
      <c r="F7" s="1403" t="s">
        <v>1235</v>
      </c>
      <c r="G7" s="1403" t="s">
        <v>1281</v>
      </c>
      <c r="H7" s="1402"/>
    </row>
    <row r="8" spans="1:8" ht="18" customHeight="1" thickBot="1">
      <c r="A8" s="1343"/>
      <c r="B8" s="1410"/>
      <c r="C8" s="1411"/>
      <c r="D8" s="1409"/>
      <c r="E8" s="1755"/>
      <c r="F8" s="1413"/>
      <c r="G8" s="1412"/>
      <c r="H8" s="282"/>
    </row>
    <row r="9" spans="1:8" ht="18" customHeight="1" thickBot="1">
      <c r="A9" s="1343"/>
      <c r="B9" s="1410"/>
      <c r="C9" s="1411"/>
      <c r="D9" s="1409"/>
      <c r="E9" s="1755"/>
      <c r="F9" s="1413"/>
      <c r="G9" s="1412"/>
      <c r="H9" s="282"/>
    </row>
    <row r="10" spans="1:8" ht="18" customHeight="1" thickBot="1">
      <c r="A10" s="1343"/>
      <c r="B10" s="1410"/>
      <c r="C10" s="1411"/>
      <c r="D10" s="1409"/>
      <c r="E10" s="1755"/>
      <c r="F10" s="1413"/>
      <c r="G10" s="1412"/>
      <c r="H10" s="282"/>
    </row>
    <row r="11" spans="1:8" ht="18" customHeight="1" thickBot="1">
      <c r="A11" s="1343"/>
      <c r="B11" s="1410"/>
      <c r="C11" s="1411"/>
      <c r="D11" s="1409"/>
      <c r="E11" s="1755"/>
      <c r="F11" s="1413"/>
      <c r="G11" s="1412"/>
      <c r="H11" s="282"/>
    </row>
    <row r="12" spans="1:8" ht="18" customHeight="1" thickBot="1">
      <c r="A12" s="1343"/>
      <c r="B12" s="1718"/>
      <c r="C12" s="1722"/>
      <c r="D12" s="1723"/>
      <c r="E12" s="1756"/>
      <c r="F12" s="1724"/>
      <c r="G12" s="1726"/>
      <c r="H12" s="282"/>
    </row>
    <row r="13" spans="1:8" s="1438" customFormat="1" ht="18" customHeight="1">
      <c r="A13" s="1717"/>
      <c r="B13" s="1728"/>
      <c r="C13" s="1727"/>
      <c r="D13" s="1721"/>
      <c r="E13" s="1721"/>
      <c r="F13" s="1725"/>
      <c r="G13" s="1729"/>
      <c r="H13" s="1437"/>
    </row>
    <row r="14" spans="1:8" ht="4.5" customHeight="1" thickBot="1">
      <c r="A14" s="238"/>
      <c r="B14" s="331"/>
      <c r="C14" s="1440"/>
      <c r="D14" s="1440"/>
      <c r="E14" s="1440"/>
      <c r="F14" s="1440"/>
      <c r="G14" s="1441"/>
      <c r="H14" s="238"/>
    </row>
    <row r="16" spans="1:8" ht="13" thickBot="1"/>
    <row r="17" spans="1:8" ht="16" thickBot="1">
      <c r="A17" s="1405" t="s">
        <v>1253</v>
      </c>
      <c r="B17" s="2264" t="s">
        <v>1237</v>
      </c>
      <c r="C17" s="2265"/>
      <c r="D17" s="2265"/>
      <c r="E17" s="2265"/>
      <c r="F17" s="2265"/>
      <c r="G17" s="2266"/>
      <c r="H17" s="238"/>
    </row>
    <row r="18" spans="1:8" ht="13" thickBot="1">
      <c r="A18" s="238"/>
      <c r="B18" s="238"/>
      <c r="C18" s="238"/>
      <c r="D18" s="238"/>
      <c r="E18" s="238"/>
      <c r="F18" s="238"/>
      <c r="G18" s="238"/>
      <c r="H18" s="238"/>
    </row>
    <row r="19" spans="1:8" s="1404" customFormat="1" ht="39.75" customHeight="1" thickBot="1">
      <c r="A19" s="991"/>
      <c r="B19" s="1401" t="s">
        <v>1219</v>
      </c>
      <c r="C19" s="2271" t="s">
        <v>1235</v>
      </c>
      <c r="D19" s="2272"/>
      <c r="E19" s="991"/>
    </row>
    <row r="20" spans="1:8" ht="18" customHeight="1" thickBot="1">
      <c r="A20" s="1343"/>
      <c r="B20" s="1410"/>
      <c r="C20" s="2267"/>
      <c r="D20" s="2268"/>
      <c r="E20" s="282"/>
      <c r="F20" s="238"/>
      <c r="G20" s="238"/>
      <c r="H20" s="238"/>
    </row>
    <row r="21" spans="1:8" ht="18" customHeight="1" thickBot="1">
      <c r="A21" s="1343"/>
      <c r="B21" s="1410"/>
      <c r="C21" s="2267"/>
      <c r="D21" s="2268"/>
      <c r="E21" s="282"/>
      <c r="F21" s="238"/>
      <c r="G21" s="238"/>
      <c r="H21" s="238"/>
    </row>
    <row r="22" spans="1:8" ht="18" customHeight="1" thickBot="1">
      <c r="A22" s="1343"/>
      <c r="B22" s="1718"/>
      <c r="C22" s="2269"/>
      <c r="D22" s="2270"/>
      <c r="E22" s="282"/>
      <c r="F22" s="238"/>
      <c r="G22" s="238"/>
      <c r="H22" s="238"/>
    </row>
    <row r="23" spans="1:8" s="1438" customFormat="1" ht="18" customHeight="1">
      <c r="A23" s="1717"/>
      <c r="B23" s="1719"/>
      <c r="C23" s="1721"/>
      <c r="D23" s="1720"/>
      <c r="E23" s="1717"/>
      <c r="F23" s="1437"/>
      <c r="G23" s="1437"/>
      <c r="H23" s="1437"/>
    </row>
    <row r="24" spans="1:8" ht="4.5" customHeight="1" thickBot="1">
      <c r="A24" s="238"/>
      <c r="B24" s="1439"/>
      <c r="C24" s="2258"/>
      <c r="D24" s="2259"/>
      <c r="E24" s="238"/>
      <c r="F24" s="238"/>
      <c r="G24" s="238"/>
      <c r="H24" s="238"/>
    </row>
    <row r="25" spans="1:8" ht="15" customHeight="1">
      <c r="A25" s="238"/>
      <c r="B25" s="238"/>
      <c r="C25" s="326"/>
      <c r="D25" s="326"/>
      <c r="E25" s="238"/>
      <c r="F25" s="238"/>
      <c r="G25" s="238"/>
      <c r="H25" s="238"/>
    </row>
    <row r="26" spans="1:8">
      <c r="A26" s="238"/>
      <c r="B26" s="2260" t="s">
        <v>1236</v>
      </c>
      <c r="C26" s="2261"/>
      <c r="D26" s="2261"/>
      <c r="E26" s="238"/>
      <c r="F26" s="238"/>
      <c r="G26" s="238"/>
      <c r="H26" s="238"/>
    </row>
    <row r="27" spans="1:8">
      <c r="B27" s="2261"/>
      <c r="C27" s="2261"/>
      <c r="D27" s="2261"/>
    </row>
    <row r="28" spans="1:8">
      <c r="B28" s="2261"/>
      <c r="C28" s="2261"/>
      <c r="D28" s="2261"/>
    </row>
  </sheetData>
  <mergeCells count="9">
    <mergeCell ref="C24:D24"/>
    <mergeCell ref="B26:D28"/>
    <mergeCell ref="B5:C5"/>
    <mergeCell ref="B2:F2"/>
    <mergeCell ref="B17:G17"/>
    <mergeCell ref="C21:D21"/>
    <mergeCell ref="C22:D22"/>
    <mergeCell ref="C19:D19"/>
    <mergeCell ref="C20:D20"/>
  </mergeCells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J50"/>
  <sheetViews>
    <sheetView showGridLines="0" workbookViewId="0">
      <selection activeCell="H4" sqref="H4"/>
    </sheetView>
  </sheetViews>
  <sheetFormatPr baseColWidth="10" defaultColWidth="11.453125" defaultRowHeight="12.5"/>
  <cols>
    <col min="1" max="1" width="5.54296875" style="280" customWidth="1"/>
    <col min="2" max="2" width="31.54296875" style="280" customWidth="1"/>
    <col min="3" max="6" width="10.453125" style="280" customWidth="1"/>
    <col min="7" max="8" width="13.54296875" style="280" customWidth="1"/>
    <col min="9" max="16384" width="11.453125" style="280"/>
  </cols>
  <sheetData>
    <row r="1" spans="1:8" ht="16" customHeight="1">
      <c r="A1" s="339" t="s">
        <v>90</v>
      </c>
      <c r="B1" s="1893">
        <f>tc_SIGLESEM</f>
        <v>0</v>
      </c>
      <c r="C1" s="1893"/>
      <c r="D1" s="1893"/>
      <c r="E1" s="2274" t="s">
        <v>91</v>
      </c>
      <c r="F1" s="2274"/>
      <c r="G1" s="1211">
        <f>tc_DCLOT</f>
        <v>0</v>
      </c>
    </row>
    <row r="2" spans="1:8" ht="6.65" customHeight="1"/>
    <row r="3" spans="1:8" s="163" customFormat="1" ht="12" customHeight="1" thickBot="1">
      <c r="B3" s="169"/>
      <c r="C3" s="123"/>
      <c r="D3" s="123"/>
      <c r="E3" s="123"/>
      <c r="F3" s="123"/>
      <c r="G3" s="170"/>
      <c r="H3" s="123"/>
    </row>
    <row r="4" spans="1:8" ht="19" thickTop="1" thickBot="1">
      <c r="B4" s="2275" t="s">
        <v>775</v>
      </c>
      <c r="C4" s="2276"/>
      <c r="D4" s="2276"/>
      <c r="E4" s="2276"/>
      <c r="F4" s="2277"/>
      <c r="H4" s="126" t="s">
        <v>776</v>
      </c>
    </row>
    <row r="5" spans="1:8" ht="19" thickTop="1" thickBot="1">
      <c r="B5" s="2278" t="s">
        <v>777</v>
      </c>
      <c r="C5" s="2279"/>
      <c r="D5" s="2279"/>
      <c r="E5" s="2279"/>
      <c r="F5" s="2280"/>
    </row>
    <row r="6" spans="1:8" ht="12" customHeight="1" thickBot="1"/>
    <row r="7" spans="1:8" ht="12" customHeight="1">
      <c r="G7" s="340"/>
      <c r="H7" s="340"/>
    </row>
    <row r="8" spans="1:8" ht="15.75" customHeight="1" thickBot="1">
      <c r="G8" s="708" t="s">
        <v>479</v>
      </c>
      <c r="H8" s="708" t="s">
        <v>479</v>
      </c>
    </row>
    <row r="9" spans="1:8" ht="15.75" customHeight="1">
      <c r="A9" s="869" t="s">
        <v>336</v>
      </c>
      <c r="B9" s="2281" t="s">
        <v>778</v>
      </c>
      <c r="C9" s="2281"/>
      <c r="D9" s="2282"/>
      <c r="G9" s="341"/>
      <c r="H9" s="341"/>
    </row>
    <row r="10" spans="1:8" ht="26.5" thickBot="1">
      <c r="A10" s="870"/>
      <c r="B10" s="2283" t="s">
        <v>779</v>
      </c>
      <c r="C10" s="2283"/>
      <c r="D10" s="871"/>
      <c r="G10" s="341"/>
      <c r="H10" s="1539" t="s">
        <v>1462</v>
      </c>
    </row>
    <row r="11" spans="1:8" ht="12" customHeight="1">
      <c r="G11" s="367"/>
      <c r="H11" s="1539"/>
    </row>
    <row r="12" spans="1:8">
      <c r="A12" s="280" t="s">
        <v>337</v>
      </c>
      <c r="B12" s="2284" t="s">
        <v>780</v>
      </c>
      <c r="C12" s="2284"/>
      <c r="D12" s="2284"/>
      <c r="E12" s="2284"/>
      <c r="F12" s="2285"/>
      <c r="G12" s="368"/>
      <c r="H12" s="368"/>
    </row>
    <row r="13" spans="1:8">
      <c r="B13" s="2286" t="s">
        <v>1508</v>
      </c>
      <c r="C13" s="2284"/>
      <c r="D13" s="2284"/>
      <c r="E13" s="2284"/>
      <c r="F13" s="2285"/>
      <c r="G13" s="833">
        <v>0</v>
      </c>
      <c r="H13" s="1741"/>
    </row>
    <row r="14" spans="1:8">
      <c r="B14" s="1731" t="s">
        <v>1535</v>
      </c>
      <c r="C14" s="1730"/>
      <c r="D14" s="1730"/>
      <c r="E14" s="1730"/>
      <c r="F14" s="1737"/>
      <c r="G14" s="1738"/>
      <c r="H14" s="1739"/>
    </row>
    <row r="15" spans="1:8" s="342" customFormat="1">
      <c r="A15" s="280" t="s">
        <v>340</v>
      </c>
      <c r="B15" s="2287" t="s">
        <v>793</v>
      </c>
      <c r="C15" s="2287"/>
      <c r="D15" s="2287"/>
      <c r="E15" s="1014"/>
      <c r="F15" s="342" t="s">
        <v>794</v>
      </c>
      <c r="G15" s="499"/>
      <c r="H15" s="499"/>
    </row>
    <row r="16" spans="1:8" s="342" customFormat="1" ht="6.65" customHeight="1">
      <c r="G16" s="499"/>
      <c r="H16" s="499"/>
    </row>
    <row r="17" spans="1:10" s="342" customFormat="1">
      <c r="A17" s="342" t="s">
        <v>564</v>
      </c>
      <c r="B17" s="2288" t="s">
        <v>795</v>
      </c>
      <c r="C17" s="2288"/>
      <c r="D17" s="2288"/>
      <c r="E17" s="2288"/>
      <c r="F17" s="2289"/>
      <c r="G17" s="499"/>
      <c r="H17" s="499"/>
      <c r="I17" s="280"/>
      <c r="J17" s="280"/>
    </row>
    <row r="18" spans="1:10" s="342" customFormat="1" ht="13" thickBot="1">
      <c r="B18" s="2288" t="s">
        <v>14</v>
      </c>
      <c r="C18" s="2288"/>
      <c r="D18" s="2288"/>
      <c r="E18" s="2288"/>
      <c r="F18" s="2289"/>
      <c r="G18" s="834">
        <v>0</v>
      </c>
      <c r="H18" s="1742"/>
      <c r="I18" s="280"/>
    </row>
    <row r="19" spans="1:10" s="342" customFormat="1" ht="6.65" customHeight="1">
      <c r="G19" s="499"/>
      <c r="H19" s="1538"/>
      <c r="I19" s="1537"/>
    </row>
    <row r="20" spans="1:10" s="342" customFormat="1">
      <c r="A20" s="342" t="s">
        <v>566</v>
      </c>
      <c r="B20" s="2288" t="s">
        <v>796</v>
      </c>
      <c r="C20" s="2288"/>
      <c r="D20" s="2288"/>
      <c r="E20" s="2288"/>
      <c r="F20" s="2289"/>
      <c r="G20" s="499"/>
      <c r="H20" s="1537"/>
      <c r="J20" s="1537"/>
    </row>
    <row r="21" spans="1:10" s="342" customFormat="1">
      <c r="B21" s="2286" t="s">
        <v>1529</v>
      </c>
      <c r="C21" s="2288"/>
      <c r="D21" s="2288"/>
      <c r="E21" s="2288"/>
      <c r="F21" s="2289"/>
      <c r="G21" s="834"/>
    </row>
    <row r="22" spans="1:10" s="342" customFormat="1">
      <c r="A22" s="342" t="s">
        <v>567</v>
      </c>
      <c r="B22" s="2287" t="s">
        <v>797</v>
      </c>
      <c r="C22" s="2287"/>
      <c r="D22" s="2287"/>
      <c r="E22" s="1014"/>
      <c r="F22" s="342" t="s">
        <v>794</v>
      </c>
      <c r="G22" s="369"/>
    </row>
    <row r="23" spans="1:10" ht="6.65" customHeight="1" thickBot="1">
      <c r="A23" s="342"/>
      <c r="B23" s="343"/>
      <c r="G23" s="370"/>
    </row>
    <row r="24" spans="1:10" ht="6.65" customHeight="1" thickBot="1">
      <c r="B24" s="343"/>
      <c r="G24" s="371"/>
    </row>
    <row r="25" spans="1:10" ht="12" customHeight="1">
      <c r="F25" s="340"/>
      <c r="G25" s="372"/>
    </row>
    <row r="26" spans="1:10" ht="12" customHeight="1">
      <c r="B26" s="344" t="s">
        <v>798</v>
      </c>
      <c r="C26" s="345"/>
      <c r="D26" s="345"/>
      <c r="E26" s="345"/>
      <c r="F26" s="708" t="s">
        <v>479</v>
      </c>
      <c r="G26" s="372"/>
    </row>
    <row r="27" spans="1:10">
      <c r="A27" s="280" t="s">
        <v>569</v>
      </c>
      <c r="B27" s="2284" t="s">
        <v>799</v>
      </c>
      <c r="C27" s="2284"/>
      <c r="D27" s="2284"/>
      <c r="E27" s="2285"/>
      <c r="F27" s="373"/>
      <c r="G27" s="372"/>
    </row>
    <row r="28" spans="1:10">
      <c r="B28" s="2286" t="s">
        <v>1530</v>
      </c>
      <c r="C28" s="2284"/>
      <c r="D28" s="1700"/>
      <c r="F28" s="833"/>
      <c r="G28" s="372"/>
    </row>
    <row r="29" spans="1:10" ht="3" customHeight="1" thickBot="1">
      <c r="F29" s="370"/>
      <c r="G29" s="372"/>
    </row>
    <row r="30" spans="1:10" s="163" customFormat="1" ht="27" customHeight="1" thickBot="1">
      <c r="B30" s="169"/>
      <c r="C30" s="123"/>
      <c r="D30" s="123"/>
      <c r="E30" s="123"/>
      <c r="F30" s="374"/>
      <c r="G30" s="170"/>
      <c r="H30" s="123"/>
    </row>
    <row r="31" spans="1:10" s="346" customFormat="1" ht="18" customHeight="1">
      <c r="A31" s="280"/>
      <c r="B31" s="2295" t="s">
        <v>800</v>
      </c>
      <c r="C31" s="2296"/>
      <c r="D31" s="2296"/>
      <c r="E31" s="2297"/>
      <c r="F31" s="123"/>
      <c r="G31" s="170"/>
      <c r="H31" s="123"/>
    </row>
    <row r="32" spans="1:10" s="346" customFormat="1" ht="18" customHeight="1" thickBot="1">
      <c r="A32" s="280"/>
      <c r="B32" s="2290" t="s">
        <v>801</v>
      </c>
      <c r="C32" s="2291"/>
      <c r="D32" s="2291"/>
      <c r="E32" s="2292"/>
      <c r="F32" s="123"/>
      <c r="G32" s="170"/>
      <c r="H32" s="123"/>
    </row>
    <row r="33" spans="1:8" s="347" customFormat="1" ht="12" customHeight="1" thickBot="1">
      <c r="A33" s="280"/>
      <c r="F33" s="123"/>
      <c r="G33" s="170"/>
      <c r="H33" s="123"/>
    </row>
    <row r="34" spans="1:8" s="347" customFormat="1" ht="13" thickBot="1">
      <c r="G34" s="147"/>
    </row>
    <row r="35" spans="1:8" ht="16" thickBot="1">
      <c r="A35" s="836" t="s">
        <v>345</v>
      </c>
      <c r="B35" s="1894" t="s">
        <v>802</v>
      </c>
      <c r="C35" s="1895"/>
      <c r="G35" s="705" t="s">
        <v>479</v>
      </c>
    </row>
    <row r="36" spans="1:8" s="347" customFormat="1" ht="12" customHeight="1">
      <c r="G36" s="341"/>
    </row>
    <row r="37" spans="1:8" s="347" customFormat="1" ht="15" customHeight="1">
      <c r="A37" s="347" t="s">
        <v>347</v>
      </c>
      <c r="B37" s="2293" t="s">
        <v>803</v>
      </c>
      <c r="C37" s="2293"/>
      <c r="G37" s="833"/>
    </row>
    <row r="38" spans="1:8" s="347" customFormat="1" ht="15" customHeight="1">
      <c r="A38" s="347" t="s">
        <v>351</v>
      </c>
      <c r="B38" s="2293" t="s">
        <v>804</v>
      </c>
      <c r="C38" s="2293"/>
      <c r="D38" s="2293"/>
      <c r="G38" s="833"/>
    </row>
    <row r="39" spans="1:8" s="347" customFormat="1" ht="15" customHeight="1">
      <c r="A39" s="347" t="s">
        <v>805</v>
      </c>
      <c r="B39" s="2293" t="s">
        <v>806</v>
      </c>
      <c r="C39" s="2293"/>
      <c r="G39" s="833"/>
    </row>
    <row r="40" spans="1:8" s="347" customFormat="1" ht="15" customHeight="1">
      <c r="A40" s="347" t="s">
        <v>807</v>
      </c>
      <c r="B40" s="347" t="s">
        <v>808</v>
      </c>
      <c r="G40" s="833"/>
    </row>
    <row r="41" spans="1:8" s="347" customFormat="1" ht="15" customHeight="1">
      <c r="A41" s="347" t="s">
        <v>809</v>
      </c>
      <c r="B41" s="2293" t="s">
        <v>99</v>
      </c>
      <c r="C41" s="2293"/>
      <c r="D41" s="2293"/>
      <c r="F41" s="348" t="s">
        <v>472</v>
      </c>
      <c r="G41" s="833"/>
    </row>
    <row r="42" spans="1:8" s="347" customFormat="1" ht="15" customHeight="1">
      <c r="A42" s="347" t="s">
        <v>810</v>
      </c>
      <c r="B42" s="2293" t="s">
        <v>100</v>
      </c>
      <c r="C42" s="2293"/>
      <c r="D42" s="2293"/>
      <c r="E42" s="2293"/>
      <c r="G42" s="833"/>
    </row>
    <row r="43" spans="1:8" s="347" customFormat="1" ht="15" customHeight="1">
      <c r="A43" s="347" t="s">
        <v>811</v>
      </c>
      <c r="B43" s="2293" t="s">
        <v>812</v>
      </c>
      <c r="C43" s="2293"/>
      <c r="G43" s="833"/>
      <c r="H43" s="2273"/>
    </row>
    <row r="44" spans="1:8" s="347" customFormat="1" ht="13" thickBot="1">
      <c r="A44" s="349"/>
      <c r="B44" s="2293" t="s">
        <v>813</v>
      </c>
      <c r="C44" s="2293"/>
      <c r="D44" s="2293"/>
      <c r="E44" s="2293"/>
      <c r="F44" s="2294"/>
      <c r="G44" s="635"/>
      <c r="H44" s="2273"/>
    </row>
    <row r="45" spans="1:8" s="872" customFormat="1" ht="15.75" customHeight="1" thickTop="1">
      <c r="A45" s="872" t="s">
        <v>814</v>
      </c>
      <c r="B45" s="2298" t="s">
        <v>815</v>
      </c>
      <c r="C45" s="2298"/>
      <c r="G45" s="1218">
        <f>SUM(G37:G43)</f>
        <v>0</v>
      </c>
      <c r="H45" s="873">
        <f>'B2'!F35</f>
        <v>0</v>
      </c>
    </row>
    <row r="46" spans="1:8" s="347" customFormat="1" ht="2.25" customHeight="1" thickBot="1">
      <c r="G46" s="498"/>
    </row>
    <row r="47" spans="1:8" s="347" customFormat="1" ht="15.75" customHeight="1">
      <c r="G47" s="539"/>
    </row>
    <row r="48" spans="1:8" s="872" customFormat="1" ht="18.75" customHeight="1">
      <c r="A48" s="874" t="s">
        <v>816</v>
      </c>
      <c r="B48" s="2299" t="s">
        <v>817</v>
      </c>
      <c r="C48" s="2299"/>
      <c r="D48" s="2299"/>
      <c r="E48" s="2299"/>
      <c r="F48" s="2299"/>
      <c r="G48" s="990"/>
    </row>
    <row r="49" spans="1:8">
      <c r="A49" s="540"/>
      <c r="B49" s="540"/>
      <c r="C49" s="540"/>
      <c r="D49" s="540"/>
      <c r="E49" s="540"/>
      <c r="F49" s="540"/>
      <c r="G49" s="541"/>
    </row>
    <row r="50" spans="1:8" ht="13">
      <c r="G50" s="372"/>
      <c r="H50" s="693" t="s">
        <v>776</v>
      </c>
    </row>
  </sheetData>
  <mergeCells count="29">
    <mergeCell ref="B45:C45"/>
    <mergeCell ref="B37:C37"/>
    <mergeCell ref="B38:D38"/>
    <mergeCell ref="B48:F48"/>
    <mergeCell ref="B39:C39"/>
    <mergeCell ref="B41:D41"/>
    <mergeCell ref="B42:E42"/>
    <mergeCell ref="B43:C43"/>
    <mergeCell ref="B35:C35"/>
    <mergeCell ref="B44:F44"/>
    <mergeCell ref="B27:E27"/>
    <mergeCell ref="B28:C28"/>
    <mergeCell ref="B31:E31"/>
    <mergeCell ref="H43:H44"/>
    <mergeCell ref="B1:D1"/>
    <mergeCell ref="E1:F1"/>
    <mergeCell ref="B4:F4"/>
    <mergeCell ref="B5:F5"/>
    <mergeCell ref="B9:D9"/>
    <mergeCell ref="B10:C10"/>
    <mergeCell ref="B12:F12"/>
    <mergeCell ref="B13:F13"/>
    <mergeCell ref="B15:D15"/>
    <mergeCell ref="B17:F17"/>
    <mergeCell ref="B18:F18"/>
    <mergeCell ref="B21:F21"/>
    <mergeCell ref="B22:D22"/>
    <mergeCell ref="B20:F20"/>
    <mergeCell ref="B32:E32"/>
  </mergeCells>
  <phoneticPr fontId="9" type="noConversion"/>
  <pageMargins left="0.39" right="0.19685039370078741" top="0.19685039370078741" bottom="0.19685039370078741" header="0" footer="0.19685039370078741"/>
  <pageSetup paperSize="9" scale="93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I44"/>
  <sheetViews>
    <sheetView showGridLines="0" topLeftCell="A22" workbookViewId="0">
      <selection activeCell="J23" sqref="J23"/>
    </sheetView>
  </sheetViews>
  <sheetFormatPr baseColWidth="10" defaultColWidth="11.453125" defaultRowHeight="12.5"/>
  <cols>
    <col min="1" max="1" width="5.54296875" style="238" customWidth="1"/>
    <col min="2" max="2" width="28.453125" style="238" customWidth="1"/>
    <col min="3" max="5" width="10.453125" style="238" customWidth="1"/>
    <col min="6" max="6" width="12.54296875" style="238" customWidth="1"/>
    <col min="7" max="7" width="10.453125" style="238" customWidth="1"/>
    <col min="8" max="8" width="6.54296875" style="238" customWidth="1"/>
    <col min="9" max="9" width="12.453125" style="238" customWidth="1"/>
    <col min="10" max="16384" width="11.453125" style="238"/>
  </cols>
  <sheetData>
    <row r="1" spans="1:9" ht="16" customHeight="1">
      <c r="A1" s="319" t="s">
        <v>90</v>
      </c>
      <c r="B1" s="1893">
        <f>tc_SIGLESEM</f>
        <v>0</v>
      </c>
      <c r="C1" s="1893"/>
      <c r="D1" s="1893"/>
      <c r="E1" s="1893"/>
      <c r="F1" s="2302" t="s">
        <v>91</v>
      </c>
      <c r="G1" s="2302"/>
      <c r="I1" s="1211">
        <f>tc_DCLOT</f>
        <v>0</v>
      </c>
    </row>
    <row r="2" spans="1:9" ht="6.65" customHeight="1"/>
    <row r="3" spans="1:9" ht="12" customHeight="1" thickBot="1"/>
    <row r="4" spans="1:9" s="320" customFormat="1" ht="19" thickTop="1" thickBot="1">
      <c r="A4" s="238"/>
      <c r="B4" s="2303" t="s">
        <v>818</v>
      </c>
      <c r="C4" s="2304"/>
      <c r="D4" s="2304"/>
      <c r="E4" s="2304"/>
      <c r="F4" s="2305"/>
      <c r="G4" s="238"/>
      <c r="H4" s="238"/>
      <c r="I4" s="126" t="s">
        <v>819</v>
      </c>
    </row>
    <row r="5" spans="1:9" ht="19" thickTop="1" thickBot="1">
      <c r="B5" s="2306" t="s">
        <v>821</v>
      </c>
      <c r="C5" s="2307"/>
      <c r="D5" s="2307"/>
      <c r="E5" s="2307"/>
      <c r="F5" s="2308"/>
    </row>
    <row r="6" spans="1:9">
      <c r="F6" s="321"/>
      <c r="G6" s="321"/>
      <c r="H6" s="321"/>
    </row>
    <row r="7" spans="1:9">
      <c r="E7" s="123"/>
      <c r="F7" s="123"/>
      <c r="G7" s="123"/>
      <c r="H7" s="123"/>
    </row>
    <row r="8" spans="1:9" ht="13" thickBot="1">
      <c r="E8" s="123"/>
      <c r="F8" s="123"/>
      <c r="G8" s="123"/>
      <c r="H8" s="123"/>
    </row>
    <row r="9" spans="1:9" ht="15.75" customHeight="1">
      <c r="A9" s="869" t="s">
        <v>354</v>
      </c>
      <c r="B9" s="2281" t="s">
        <v>822</v>
      </c>
      <c r="C9" s="2281"/>
      <c r="D9" s="2282"/>
      <c r="E9" s="350"/>
      <c r="F9" s="322" t="s">
        <v>296</v>
      </c>
      <c r="G9" s="323" t="s">
        <v>312</v>
      </c>
      <c r="H9" s="123"/>
      <c r="I9" s="322" t="s">
        <v>823</v>
      </c>
    </row>
    <row r="10" spans="1:9" ht="15.75" customHeight="1" thickBot="1">
      <c r="A10" s="875"/>
      <c r="B10" s="2283" t="s">
        <v>824</v>
      </c>
      <c r="C10" s="2283"/>
      <c r="D10" s="2309"/>
      <c r="E10" s="710" t="s">
        <v>479</v>
      </c>
      <c r="F10" s="324" t="s">
        <v>825</v>
      </c>
      <c r="G10" s="325" t="s">
        <v>825</v>
      </c>
      <c r="H10" s="123"/>
      <c r="I10" s="324" t="s">
        <v>826</v>
      </c>
    </row>
    <row r="11" spans="1:9" ht="15.75" customHeight="1">
      <c r="A11" s="129"/>
      <c r="B11" s="130"/>
      <c r="E11" s="123"/>
      <c r="F11" s="324" t="s">
        <v>827</v>
      </c>
      <c r="G11" s="325" t="s">
        <v>828</v>
      </c>
      <c r="H11" s="123"/>
      <c r="I11" s="324"/>
    </row>
    <row r="12" spans="1:9" ht="6.65" customHeight="1">
      <c r="E12" s="123"/>
      <c r="F12" s="780"/>
      <c r="G12" s="981"/>
      <c r="H12" s="123"/>
      <c r="I12" s="780"/>
    </row>
    <row r="13" spans="1:9" s="991" customFormat="1" ht="16" customHeight="1">
      <c r="A13" s="991" t="s">
        <v>356</v>
      </c>
      <c r="B13" s="2311" t="s">
        <v>883</v>
      </c>
      <c r="C13" s="2311"/>
      <c r="D13" s="2311"/>
      <c r="E13" s="2312"/>
      <c r="F13" s="1040"/>
      <c r="G13" s="1041"/>
      <c r="H13" s="994"/>
      <c r="I13" s="1042"/>
    </row>
    <row r="14" spans="1:9" s="991" customFormat="1" ht="19.5" customHeight="1">
      <c r="A14" s="991" t="s">
        <v>357</v>
      </c>
      <c r="B14" s="992" t="s">
        <v>829</v>
      </c>
      <c r="E14" s="993"/>
      <c r="F14" s="1042"/>
      <c r="G14" s="1043"/>
      <c r="H14" s="994"/>
      <c r="I14" s="1042"/>
    </row>
    <row r="15" spans="1:9" s="995" customFormat="1" ht="19.5" customHeight="1">
      <c r="A15" s="995" t="s">
        <v>358</v>
      </c>
      <c r="B15" s="995" t="s">
        <v>830</v>
      </c>
      <c r="C15" s="996"/>
      <c r="D15" s="996"/>
      <c r="E15" s="997" t="s">
        <v>831</v>
      </c>
      <c r="F15" s="1044"/>
      <c r="G15" s="1045"/>
      <c r="H15" s="997" t="s">
        <v>831</v>
      </c>
      <c r="I15" s="1044"/>
    </row>
    <row r="16" spans="1:9" s="991" customFormat="1" ht="19.5" customHeight="1">
      <c r="A16" s="991" t="s">
        <v>360</v>
      </c>
      <c r="B16" s="992" t="s">
        <v>832</v>
      </c>
      <c r="E16" s="993"/>
      <c r="F16" s="1042"/>
      <c r="G16" s="1043"/>
      <c r="H16" s="994"/>
      <c r="I16" s="1042"/>
    </row>
    <row r="17" spans="1:9" ht="4.5" customHeight="1" thickBot="1">
      <c r="E17" s="123"/>
      <c r="F17" s="500"/>
      <c r="G17" s="501"/>
      <c r="H17" s="374"/>
      <c r="I17" s="500"/>
    </row>
    <row r="18" spans="1:9" ht="3" customHeight="1" thickTop="1">
      <c r="E18" s="123"/>
      <c r="F18" s="502"/>
      <c r="G18" s="503"/>
      <c r="H18" s="374"/>
      <c r="I18" s="502"/>
    </row>
    <row r="19" spans="1:9" s="991" customFormat="1" ht="18.75" customHeight="1" thickBot="1">
      <c r="A19" s="991" t="s">
        <v>364</v>
      </c>
      <c r="B19" s="998" t="s">
        <v>362</v>
      </c>
      <c r="E19" s="999"/>
      <c r="F19" s="1170">
        <f>+SUM(F13:F14)+F16</f>
        <v>0</v>
      </c>
      <c r="G19" s="1171">
        <f>+SUM(G13:G14)+G16</f>
        <v>0</v>
      </c>
      <c r="H19" s="994"/>
      <c r="I19" s="1170">
        <f>+SUM(I13:I14)+I16</f>
        <v>0</v>
      </c>
    </row>
    <row r="20" spans="1:9" ht="10" customHeight="1">
      <c r="E20" s="326"/>
      <c r="F20" s="326"/>
      <c r="G20" s="326"/>
    </row>
    <row r="21" spans="1:9" ht="10" customHeight="1">
      <c r="E21" s="326"/>
      <c r="F21" s="326"/>
      <c r="G21" s="326"/>
    </row>
    <row r="22" spans="1:9" ht="10" customHeight="1">
      <c r="E22" s="326"/>
      <c r="F22" s="326"/>
      <c r="G22" s="326"/>
    </row>
    <row r="23" spans="1:9" ht="29.25" customHeight="1" thickBot="1">
      <c r="F23" s="326"/>
      <c r="G23" s="326"/>
    </row>
    <row r="24" spans="1:9" s="321" customFormat="1" ht="11.25" customHeight="1">
      <c r="A24" s="327"/>
      <c r="B24" s="328"/>
      <c r="C24" s="329"/>
      <c r="D24" s="330" t="s">
        <v>833</v>
      </c>
      <c r="E24" s="2316" t="s">
        <v>343</v>
      </c>
      <c r="F24" s="2317"/>
      <c r="G24" s="876"/>
      <c r="I24"/>
    </row>
    <row r="25" spans="1:9" s="321" customFormat="1" ht="15" customHeight="1">
      <c r="A25" s="2313" t="s">
        <v>836</v>
      </c>
      <c r="B25" s="2314"/>
      <c r="C25" s="2315"/>
      <c r="D25" s="1219" t="s">
        <v>839</v>
      </c>
      <c r="E25" s="1220" t="s">
        <v>143</v>
      </c>
      <c r="F25" s="1220" t="s">
        <v>834</v>
      </c>
      <c r="G25" s="1221" t="s">
        <v>835</v>
      </c>
      <c r="I25"/>
    </row>
    <row r="26" spans="1:9" s="877" customFormat="1" ht="23.25" customHeight="1">
      <c r="A26" s="878" t="s">
        <v>365</v>
      </c>
      <c r="B26" s="2318" t="s">
        <v>840</v>
      </c>
      <c r="C26" s="2319"/>
      <c r="D26" s="1172">
        <f>SUM(E26:G26)</f>
        <v>0</v>
      </c>
      <c r="E26" s="1015"/>
      <c r="F26" s="1015"/>
      <c r="G26" s="1046"/>
      <c r="I26" s="861"/>
    </row>
    <row r="27" spans="1:9" s="877" customFormat="1" ht="24" customHeight="1">
      <c r="A27" s="878" t="s">
        <v>631</v>
      </c>
      <c r="B27" s="880" t="s">
        <v>841</v>
      </c>
      <c r="C27" s="879"/>
      <c r="D27" s="1172">
        <f>SUM(E27:G27)</f>
        <v>0</v>
      </c>
      <c r="E27" s="1015"/>
      <c r="F27" s="1015"/>
      <c r="G27" s="1046"/>
      <c r="I27" s="861"/>
    </row>
    <row r="28" spans="1:9" s="877" customFormat="1" ht="23.25" customHeight="1">
      <c r="A28" s="878" t="s">
        <v>633</v>
      </c>
      <c r="B28" s="2320" t="s">
        <v>842</v>
      </c>
      <c r="C28" s="2321"/>
      <c r="D28" s="1172">
        <f>SUM(E28:G28)</f>
        <v>0</v>
      </c>
      <c r="E28" s="1015"/>
      <c r="F28" s="1015"/>
      <c r="G28" s="1046"/>
      <c r="I28" s="861"/>
    </row>
    <row r="29" spans="1:9" ht="12" customHeight="1" thickBot="1">
      <c r="A29" s="331"/>
      <c r="B29" s="332" t="s">
        <v>843</v>
      </c>
      <c r="C29" s="333"/>
      <c r="D29" s="881"/>
      <c r="E29" s="882"/>
      <c r="F29" s="882"/>
      <c r="G29" s="883"/>
      <c r="I29"/>
    </row>
    <row r="30" spans="1:9">
      <c r="F30" s="326"/>
      <c r="G30" s="326"/>
    </row>
    <row r="31" spans="1:9">
      <c r="F31" s="326"/>
      <c r="G31" s="326"/>
    </row>
    <row r="32" spans="1:9">
      <c r="F32" s="326"/>
      <c r="G32" s="326"/>
    </row>
    <row r="33" spans="1:9" s="334" customFormat="1">
      <c r="F33" s="335"/>
      <c r="G33" s="335"/>
    </row>
    <row r="34" spans="1:9" s="334" customFormat="1">
      <c r="F34" s="335"/>
      <c r="G34" s="335"/>
    </row>
    <row r="35" spans="1:9" s="336" customFormat="1" ht="26.25" customHeight="1" thickBot="1"/>
    <row r="36" spans="1:9" s="153" customFormat="1" ht="15.75" customHeight="1" thickBot="1">
      <c r="A36" s="836" t="s">
        <v>369</v>
      </c>
      <c r="B36" s="868" t="s">
        <v>844</v>
      </c>
      <c r="E36" s="154"/>
      <c r="F36" s="123"/>
      <c r="G36" s="154"/>
      <c r="H36" s="154"/>
      <c r="I36" s="154"/>
    </row>
    <row r="37" spans="1:9" s="153" customFormat="1" ht="12" customHeight="1">
      <c r="A37" s="154"/>
      <c r="B37" s="164"/>
      <c r="C37" s="165"/>
      <c r="D37" s="154"/>
      <c r="E37" s="154"/>
      <c r="F37" s="123"/>
      <c r="G37" s="337" t="s">
        <v>696</v>
      </c>
      <c r="H37" s="154"/>
      <c r="I37" s="154"/>
    </row>
    <row r="38" spans="1:9" s="153" customFormat="1" ht="3.75" customHeight="1">
      <c r="A38" s="154"/>
      <c r="B38" s="164"/>
      <c r="C38" s="165"/>
      <c r="D38" s="154"/>
      <c r="E38" s="154"/>
      <c r="F38" s="123"/>
      <c r="G38" s="173"/>
      <c r="H38" s="154"/>
      <c r="I38" s="154"/>
    </row>
    <row r="39" spans="1:9" s="884" customFormat="1" ht="15.75" customHeight="1">
      <c r="A39" s="886" t="s">
        <v>372</v>
      </c>
      <c r="B39" s="2310" t="s">
        <v>845</v>
      </c>
      <c r="C39" s="2310"/>
      <c r="D39" s="2310"/>
      <c r="E39" s="2310"/>
      <c r="F39" s="885"/>
      <c r="G39" s="1047"/>
    </row>
    <row r="40" spans="1:9" s="280" customFormat="1" ht="12" customHeight="1" thickBot="1">
      <c r="B40" s="2300" t="s">
        <v>846</v>
      </c>
      <c r="C40" s="2300"/>
      <c r="D40" s="2300"/>
      <c r="E40" s="2300"/>
      <c r="F40" s="2301"/>
      <c r="G40" s="338"/>
    </row>
    <row r="41" spans="1:9" ht="6.65" customHeight="1">
      <c r="F41" s="123"/>
    </row>
    <row r="44" spans="1:9" ht="15.75" customHeight="1">
      <c r="I44" s="694" t="s">
        <v>819</v>
      </c>
    </row>
  </sheetData>
  <mergeCells count="13">
    <mergeCell ref="B1:E1"/>
    <mergeCell ref="B40:F40"/>
    <mergeCell ref="F1:G1"/>
    <mergeCell ref="B4:F4"/>
    <mergeCell ref="B5:F5"/>
    <mergeCell ref="B9:D9"/>
    <mergeCell ref="B10:D10"/>
    <mergeCell ref="B39:E39"/>
    <mergeCell ref="B13:E13"/>
    <mergeCell ref="A25:C25"/>
    <mergeCell ref="E24:F24"/>
    <mergeCell ref="B26:C26"/>
    <mergeCell ref="B28:C28"/>
  </mergeCells>
  <phoneticPr fontId="9" type="noConversion"/>
  <pageMargins left="0.19685039370078741" right="0.19685039370078741" top="0.19685039370078741" bottom="0.19685039370078741" header="0" footer="0.19685039370078741"/>
  <pageSetup paperSize="9" scale="9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K77"/>
  <sheetViews>
    <sheetView showGridLines="0" workbookViewId="0">
      <selection activeCell="E59" sqref="E59"/>
    </sheetView>
  </sheetViews>
  <sheetFormatPr baseColWidth="10" defaultColWidth="11.453125" defaultRowHeight="12.5"/>
  <cols>
    <col min="1" max="1" width="5.453125" style="124" customWidth="1"/>
    <col min="2" max="2" width="10.453125" style="124" customWidth="1"/>
    <col min="3" max="3" width="31.54296875" style="124" customWidth="1"/>
    <col min="4" max="4" width="10.81640625" style="124" customWidth="1"/>
    <col min="5" max="5" width="11.453125" style="124" customWidth="1"/>
    <col min="6" max="7" width="10.453125" style="124" customWidth="1"/>
    <col min="8" max="10" width="10.54296875" style="124" customWidth="1"/>
    <col min="11" max="16384" width="11.453125" style="124"/>
  </cols>
  <sheetData>
    <row r="1" spans="1:10" ht="16" customHeight="1">
      <c r="A1" s="122" t="s">
        <v>90</v>
      </c>
      <c r="B1" s="1893">
        <f>tc_SIGLESEM</f>
        <v>0</v>
      </c>
      <c r="C1" s="1893"/>
      <c r="D1" s="1893"/>
      <c r="E1" s="123"/>
      <c r="F1" s="123"/>
      <c r="G1" s="123"/>
      <c r="H1" s="1889" t="s">
        <v>91</v>
      </c>
      <c r="I1" s="1889"/>
      <c r="J1" s="1118">
        <f>tc_DCLOT</f>
        <v>0</v>
      </c>
    </row>
    <row r="2" spans="1:10" ht="6.65" customHeight="1"/>
    <row r="3" spans="1:10" s="123" customFormat="1" ht="12" customHeight="1" thickBot="1"/>
    <row r="4" spans="1:10" s="125" customFormat="1" ht="18.75" customHeight="1" thickTop="1" thickBot="1">
      <c r="A4" s="123"/>
      <c r="B4" s="1890" t="s">
        <v>137</v>
      </c>
      <c r="C4" s="1891"/>
      <c r="D4" s="1892"/>
      <c r="E4" s="123"/>
      <c r="J4" s="126" t="s">
        <v>138</v>
      </c>
    </row>
    <row r="5" spans="1:10" s="125" customFormat="1" ht="9" customHeight="1" thickBot="1">
      <c r="A5" s="127"/>
      <c r="G5" s="128"/>
    </row>
    <row r="6" spans="1:10" ht="16" customHeight="1" thickBot="1">
      <c r="A6" s="836" t="s">
        <v>139</v>
      </c>
      <c r="B6" s="1894" t="s">
        <v>140</v>
      </c>
      <c r="C6" s="1895"/>
      <c r="D6" s="125"/>
      <c r="E6" s="125"/>
      <c r="F6" s="125"/>
      <c r="G6" s="125"/>
      <c r="H6" s="125"/>
      <c r="I6" s="125"/>
    </row>
    <row r="7" spans="1:10" s="125" customFormat="1" ht="12" customHeight="1" thickBot="1">
      <c r="A7" s="127"/>
      <c r="G7" s="128"/>
    </row>
    <row r="8" spans="1:10" ht="12.75" customHeight="1">
      <c r="A8" s="125"/>
      <c r="B8" s="125"/>
      <c r="C8" s="125"/>
      <c r="D8" s="125"/>
      <c r="E8" s="131" t="s">
        <v>141</v>
      </c>
      <c r="F8" s="132" t="s">
        <v>142</v>
      </c>
      <c r="G8" s="123"/>
      <c r="H8" s="1337"/>
      <c r="I8" s="1899" t="s">
        <v>1223</v>
      </c>
      <c r="J8" s="1899"/>
    </row>
    <row r="9" spans="1:10" ht="13">
      <c r="A9" s="133"/>
      <c r="B9" s="1896" t="s">
        <v>247</v>
      </c>
      <c r="C9" s="1896"/>
      <c r="D9" s="125"/>
      <c r="E9" s="134" t="s">
        <v>143</v>
      </c>
      <c r="F9" s="135" t="s">
        <v>144</v>
      </c>
      <c r="G9" s="123"/>
      <c r="H9" s="1335"/>
      <c r="I9" s="1900"/>
      <c r="J9" s="1900"/>
    </row>
    <row r="10" spans="1:10" ht="6.65" customHeight="1">
      <c r="A10" s="125"/>
      <c r="B10" s="125"/>
      <c r="C10" s="125"/>
      <c r="D10" s="125"/>
      <c r="E10" s="136"/>
      <c r="F10" s="137"/>
      <c r="G10" s="123"/>
      <c r="H10" s="1336"/>
      <c r="I10" s="1898"/>
      <c r="J10" s="1898"/>
    </row>
    <row r="11" spans="1:10" ht="16" customHeight="1">
      <c r="A11" s="123" t="s">
        <v>145</v>
      </c>
      <c r="B11" s="1897" t="s">
        <v>146</v>
      </c>
      <c r="C11" s="1897"/>
      <c r="D11" s="125"/>
      <c r="E11" s="765"/>
      <c r="F11" s="769"/>
      <c r="G11" s="123"/>
      <c r="I11" s="1338"/>
      <c r="J11" s="1901" t="s">
        <v>1232</v>
      </c>
    </row>
    <row r="12" spans="1:10" ht="16" customHeight="1" thickBot="1">
      <c r="A12" s="123" t="s">
        <v>147</v>
      </c>
      <c r="B12" s="1897" t="s">
        <v>284</v>
      </c>
      <c r="C12" s="1897"/>
      <c r="D12" s="1903"/>
      <c r="E12" s="765"/>
      <c r="F12" s="769"/>
      <c r="G12" s="123"/>
      <c r="I12" s="1338"/>
      <c r="J12" s="1902"/>
    </row>
    <row r="13" spans="1:10" ht="16" customHeight="1">
      <c r="A13" s="123" t="s">
        <v>148</v>
      </c>
      <c r="B13" s="1897" t="s">
        <v>149</v>
      </c>
      <c r="C13" s="1897"/>
      <c r="D13" s="1903"/>
      <c r="E13" s="765"/>
      <c r="F13" s="769"/>
      <c r="G13" s="123"/>
      <c r="H13" s="1380" t="s">
        <v>145</v>
      </c>
      <c r="I13" s="128" t="s">
        <v>1225</v>
      </c>
      <c r="J13" s="1414"/>
    </row>
    <row r="14" spans="1:10" ht="16" customHeight="1">
      <c r="A14" s="123" t="s">
        <v>150</v>
      </c>
      <c r="B14" s="1897" t="s">
        <v>151</v>
      </c>
      <c r="C14" s="1897"/>
      <c r="D14" s="125"/>
      <c r="E14" s="765"/>
      <c r="F14" s="769"/>
      <c r="G14" s="123"/>
      <c r="H14" s="1380" t="s">
        <v>147</v>
      </c>
      <c r="I14" s="128" t="s">
        <v>1226</v>
      </c>
      <c r="J14" s="1419"/>
    </row>
    <row r="15" spans="1:10" ht="13.5" customHeight="1" thickBot="1">
      <c r="A15" s="125"/>
      <c r="B15" s="125"/>
      <c r="C15" s="125"/>
      <c r="D15" s="125"/>
      <c r="E15" s="792"/>
      <c r="F15" s="804"/>
      <c r="G15" s="123"/>
      <c r="H15" s="1380" t="s">
        <v>148</v>
      </c>
      <c r="I15" s="128" t="s">
        <v>1227</v>
      </c>
      <c r="J15" s="1415"/>
    </row>
    <row r="16" spans="1:10" ht="16" customHeight="1" thickTop="1" thickBot="1">
      <c r="A16" s="123" t="s">
        <v>152</v>
      </c>
      <c r="B16" s="1880" t="s">
        <v>153</v>
      </c>
      <c r="C16" s="1880"/>
      <c r="D16" s="1881"/>
      <c r="E16" s="1119">
        <f>SUM(E11:E14)</f>
        <v>0</v>
      </c>
      <c r="F16" s="1120">
        <f>SUM(F11:F14)</f>
        <v>0</v>
      </c>
      <c r="G16" s="418"/>
      <c r="H16" s="1380" t="s">
        <v>150</v>
      </c>
      <c r="I16" s="128" t="s">
        <v>1228</v>
      </c>
      <c r="J16" s="1415"/>
    </row>
    <row r="17" spans="1:11" ht="15.75" customHeight="1">
      <c r="A17" s="123"/>
      <c r="B17" s="1886" t="s">
        <v>154</v>
      </c>
      <c r="C17" s="1886"/>
      <c r="D17" s="139"/>
      <c r="E17" s="140"/>
      <c r="F17" s="140"/>
      <c r="G17" s="123"/>
      <c r="H17" s="1380" t="s">
        <v>152</v>
      </c>
      <c r="I17" s="128" t="s">
        <v>1231</v>
      </c>
      <c r="J17" s="1415"/>
    </row>
    <row r="18" spans="1:11" ht="16" customHeight="1">
      <c r="A18" s="123" t="s">
        <v>155</v>
      </c>
      <c r="B18" s="141"/>
      <c r="C18" s="142" t="s">
        <v>156</v>
      </c>
      <c r="E18" s="766"/>
      <c r="F18" s="420"/>
      <c r="G18" s="421"/>
      <c r="H18" s="1380" t="s">
        <v>1531</v>
      </c>
      <c r="I18" s="128" t="s">
        <v>1229</v>
      </c>
      <c r="J18" s="1415"/>
    </row>
    <row r="19" spans="1:11" ht="16" customHeight="1">
      <c r="A19" s="123" t="s">
        <v>157</v>
      </c>
      <c r="B19" s="141"/>
      <c r="C19" s="142" t="s">
        <v>158</v>
      </c>
      <c r="E19" s="767"/>
      <c r="F19" s="420"/>
      <c r="G19" s="421"/>
      <c r="H19" s="1380" t="s">
        <v>157</v>
      </c>
      <c r="I19" s="128" t="s">
        <v>1230</v>
      </c>
      <c r="J19" s="1420"/>
    </row>
    <row r="20" spans="1:11" ht="3" customHeight="1" thickBot="1">
      <c r="A20" s="123"/>
      <c r="B20" s="141"/>
      <c r="C20" s="144"/>
      <c r="E20" s="423"/>
      <c r="F20" s="422"/>
      <c r="G20" s="421"/>
      <c r="H20"/>
      <c r="I20" s="1339"/>
      <c r="J20" s="438"/>
    </row>
    <row r="21" spans="1:11" ht="16" customHeight="1" thickTop="1" thickBot="1">
      <c r="A21" s="123" t="s">
        <v>159</v>
      </c>
      <c r="B21" s="141"/>
      <c r="C21" s="142" t="s">
        <v>160</v>
      </c>
      <c r="E21" s="766"/>
      <c r="F21" s="768"/>
      <c r="G21" s="421"/>
      <c r="H21" s="1381" t="s">
        <v>159</v>
      </c>
      <c r="I21" s="1339" t="s">
        <v>1224</v>
      </c>
      <c r="J21" s="1121">
        <f>SUM(J13:J19)</f>
        <v>0</v>
      </c>
      <c r="K21" s="1382" t="s">
        <v>1243</v>
      </c>
    </row>
    <row r="22" spans="1:11" ht="2.25" customHeight="1">
      <c r="B22" s="141"/>
      <c r="C22" s="144"/>
      <c r="E22" s="424"/>
      <c r="F22" s="424"/>
      <c r="G22" s="421"/>
      <c r="H22"/>
      <c r="I22"/>
      <c r="J22"/>
    </row>
    <row r="23" spans="1:11" ht="16" customHeight="1">
      <c r="A23" s="124" t="s">
        <v>161</v>
      </c>
      <c r="B23" s="141"/>
      <c r="C23" s="1882" t="s">
        <v>367</v>
      </c>
      <c r="D23" s="1883"/>
      <c r="E23" s="794"/>
      <c r="F23" s="422"/>
      <c r="G23" s="421"/>
      <c r="H23" s="422"/>
      <c r="I23" s="422"/>
      <c r="J23" s="422"/>
    </row>
    <row r="24" spans="1:11" ht="12" customHeight="1">
      <c r="B24" s="146"/>
      <c r="C24" s="142" t="s">
        <v>333</v>
      </c>
      <c r="D24" s="145"/>
      <c r="E24" s="422"/>
      <c r="F24" s="422"/>
      <c r="G24" s="421"/>
      <c r="H24" s="422"/>
      <c r="I24" s="422"/>
      <c r="J24" s="422"/>
    </row>
    <row r="25" spans="1:11" s="125" customFormat="1" ht="6.65" customHeight="1" thickBot="1">
      <c r="A25" s="127"/>
      <c r="E25" s="425"/>
      <c r="F25" s="425"/>
      <c r="G25" s="426"/>
      <c r="H25" s="422"/>
      <c r="I25" s="422"/>
      <c r="J25" s="422"/>
    </row>
    <row r="26" spans="1:11" ht="12" customHeight="1">
      <c r="A26" s="125"/>
      <c r="B26" s="125"/>
      <c r="C26" s="125"/>
      <c r="D26" s="125"/>
      <c r="E26" s="427" t="s">
        <v>162</v>
      </c>
      <c r="F26" s="428" t="s">
        <v>142</v>
      </c>
      <c r="G26" s="418"/>
      <c r="H26" s="429" t="s">
        <v>163</v>
      </c>
      <c r="I26" s="430"/>
      <c r="J26" s="429" t="s">
        <v>163</v>
      </c>
    </row>
    <row r="27" spans="1:11" ht="16" customHeight="1">
      <c r="A27" s="138"/>
      <c r="B27" s="1896" t="s">
        <v>248</v>
      </c>
      <c r="C27" s="1896"/>
      <c r="D27" s="125"/>
      <c r="E27" s="431" t="s">
        <v>143</v>
      </c>
      <c r="F27" s="432" t="s">
        <v>144</v>
      </c>
      <c r="G27" s="418"/>
      <c r="H27" s="433" t="s">
        <v>164</v>
      </c>
      <c r="I27" s="430"/>
      <c r="J27" s="433" t="s">
        <v>165</v>
      </c>
    </row>
    <row r="28" spans="1:11" ht="6.65" customHeight="1">
      <c r="A28" s="125"/>
      <c r="B28" s="125"/>
      <c r="C28" s="125"/>
      <c r="D28" s="125"/>
      <c r="E28" s="434"/>
      <c r="F28" s="435"/>
      <c r="G28" s="418"/>
      <c r="H28" s="436"/>
      <c r="I28" s="430"/>
      <c r="J28" s="436"/>
    </row>
    <row r="29" spans="1:11" ht="13.5" customHeight="1">
      <c r="A29" s="124" t="s">
        <v>166</v>
      </c>
      <c r="B29" s="1897" t="s">
        <v>167</v>
      </c>
      <c r="C29" s="1897"/>
      <c r="D29" s="125"/>
      <c r="E29" s="765"/>
      <c r="F29" s="769"/>
      <c r="G29" s="418"/>
      <c r="H29" s="770"/>
      <c r="I29" s="430"/>
      <c r="J29" s="812"/>
    </row>
    <row r="30" spans="1:11" ht="13.5" customHeight="1">
      <c r="A30" s="124" t="s">
        <v>23</v>
      </c>
      <c r="B30" s="1909" t="s">
        <v>260</v>
      </c>
      <c r="C30" s="1910"/>
      <c r="D30" s="934"/>
      <c r="E30" s="765"/>
      <c r="F30" s="769"/>
      <c r="G30" s="418"/>
      <c r="H30" s="770"/>
      <c r="I30" s="430"/>
      <c r="J30" s="812"/>
    </row>
    <row r="31" spans="1:11" ht="13.5" customHeight="1">
      <c r="A31" s="123" t="s">
        <v>24</v>
      </c>
      <c r="B31" s="1897" t="s">
        <v>285</v>
      </c>
      <c r="C31" s="1897"/>
      <c r="D31" s="125"/>
      <c r="E31" s="765"/>
      <c r="F31" s="769"/>
      <c r="G31" s="418"/>
      <c r="H31" s="770"/>
      <c r="I31" s="430"/>
      <c r="J31" s="812"/>
    </row>
    <row r="32" spans="1:11" ht="6.65" customHeight="1" thickBot="1">
      <c r="A32" s="123"/>
      <c r="B32" s="125"/>
      <c r="C32" s="125"/>
      <c r="D32" s="125"/>
      <c r="E32" s="793"/>
      <c r="F32" s="437"/>
      <c r="G32" s="418"/>
      <c r="H32" s="438"/>
      <c r="I32" s="430"/>
      <c r="J32" s="813"/>
    </row>
    <row r="33" spans="1:10" ht="16" customHeight="1" thickTop="1" thickBot="1">
      <c r="A33" s="123" t="s">
        <v>169</v>
      </c>
      <c r="B33" s="1880" t="s">
        <v>170</v>
      </c>
      <c r="C33" s="1880"/>
      <c r="D33" s="139"/>
      <c r="E33" s="1120">
        <f>SUM(E29:E31)</f>
        <v>0</v>
      </c>
      <c r="F33" s="1120">
        <f>SUM(F29:F31)</f>
        <v>0</v>
      </c>
      <c r="G33" s="418"/>
      <c r="H33" s="1121">
        <f>SUM(H29:H31)</f>
        <v>0</v>
      </c>
      <c r="I33" s="430"/>
      <c r="J33" s="1122">
        <f>SUM(J29:J31)</f>
        <v>0</v>
      </c>
    </row>
    <row r="34" spans="1:10" ht="12" customHeight="1">
      <c r="A34" s="123"/>
      <c r="B34" s="1886" t="s">
        <v>171</v>
      </c>
      <c r="C34" s="1886"/>
      <c r="D34" s="139"/>
      <c r="E34" s="430"/>
      <c r="F34" s="420"/>
      <c r="G34" s="418"/>
      <c r="H34" s="420"/>
      <c r="I34" s="430"/>
      <c r="J34" s="420"/>
    </row>
    <row r="35" spans="1:10" ht="16" customHeight="1">
      <c r="A35" s="123" t="s">
        <v>172</v>
      </c>
      <c r="B35" s="141"/>
      <c r="C35" s="142" t="s">
        <v>160</v>
      </c>
      <c r="E35" s="794"/>
      <c r="F35" s="771"/>
      <c r="G35" s="421"/>
      <c r="H35" s="771"/>
      <c r="I35" s="430"/>
      <c r="J35" s="794"/>
    </row>
    <row r="36" spans="1:10" ht="6.65" customHeight="1">
      <c r="B36" s="141"/>
      <c r="C36" s="144"/>
      <c r="E36" s="430"/>
      <c r="F36" s="430"/>
      <c r="G36" s="421"/>
      <c r="H36" s="422"/>
      <c r="I36" s="422"/>
      <c r="J36" s="814"/>
    </row>
    <row r="37" spans="1:10" ht="16" customHeight="1">
      <c r="A37" s="123" t="s">
        <v>173</v>
      </c>
      <c r="B37" s="141"/>
      <c r="C37" s="1882" t="s">
        <v>367</v>
      </c>
      <c r="D37" s="1883"/>
      <c r="E37" s="794"/>
      <c r="F37" s="430"/>
      <c r="G37" s="421"/>
      <c r="H37" s="771"/>
      <c r="I37" s="422"/>
      <c r="J37" s="794"/>
    </row>
    <row r="38" spans="1:10" ht="12.75" customHeight="1" thickBot="1">
      <c r="A38" s="148"/>
      <c r="C38" s="142" t="s">
        <v>333</v>
      </c>
      <c r="D38" s="125"/>
      <c r="E38" s="425"/>
      <c r="F38" s="425"/>
      <c r="G38" s="418"/>
      <c r="H38" s="418"/>
      <c r="I38" s="419"/>
      <c r="J38" s="430"/>
    </row>
    <row r="39" spans="1:10" ht="12.75" customHeight="1">
      <c r="A39" s="125"/>
      <c r="B39" s="125"/>
      <c r="C39" s="125"/>
      <c r="D39" s="125"/>
      <c r="E39" s="427" t="s">
        <v>141</v>
      </c>
      <c r="F39" s="439" t="s">
        <v>142</v>
      </c>
      <c r="G39" s="418"/>
      <c r="H39" s="418"/>
      <c r="I39" s="418"/>
      <c r="J39" s="418"/>
    </row>
    <row r="40" spans="1:10" ht="12.75" customHeight="1">
      <c r="A40" s="138"/>
      <c r="B40" s="149"/>
      <c r="C40" s="125"/>
      <c r="D40" s="125"/>
      <c r="E40" s="431" t="s">
        <v>143</v>
      </c>
      <c r="F40" s="432" t="s">
        <v>144</v>
      </c>
      <c r="G40" s="418"/>
      <c r="I40" s="418"/>
      <c r="J40" s="418"/>
    </row>
    <row r="41" spans="1:10" ht="15.75" customHeight="1">
      <c r="A41" s="123" t="s">
        <v>174</v>
      </c>
      <c r="B41" s="1884" t="s">
        <v>249</v>
      </c>
      <c r="C41" s="1884"/>
      <c r="D41" s="1885"/>
      <c r="E41" s="765"/>
      <c r="F41" s="769"/>
      <c r="G41" s="418"/>
      <c r="H41" s="690"/>
      <c r="I41" s="690"/>
      <c r="J41" s="418"/>
    </row>
    <row r="42" spans="1:10" ht="3.75" customHeight="1" thickBot="1">
      <c r="A42" s="138"/>
      <c r="B42" s="1904"/>
      <c r="C42" s="1904"/>
      <c r="D42" s="125"/>
      <c r="E42" s="440"/>
      <c r="F42" s="441"/>
      <c r="G42" s="418"/>
      <c r="H42" s="442"/>
      <c r="I42" s="442"/>
      <c r="J42" s="442"/>
    </row>
    <row r="43" spans="1:10" s="123" customFormat="1" ht="13.5" customHeight="1">
      <c r="A43" s="123" t="s">
        <v>997</v>
      </c>
      <c r="B43" s="1904" t="s">
        <v>993</v>
      </c>
      <c r="C43" s="1904"/>
      <c r="D43" s="123" t="s">
        <v>994</v>
      </c>
      <c r="E43" s="1182"/>
      <c r="F43" s="1182"/>
      <c r="G43" s="418" t="s">
        <v>794</v>
      </c>
      <c r="H43" s="418"/>
      <c r="I43" s="418"/>
      <c r="J43" s="418"/>
    </row>
    <row r="44" spans="1:10" s="123" customFormat="1" ht="6" customHeight="1" thickBot="1">
      <c r="B44" s="982"/>
      <c r="C44" s="982"/>
      <c r="E44" s="418"/>
      <c r="F44" s="418"/>
      <c r="G44" s="418"/>
      <c r="H44" s="418"/>
      <c r="I44" s="418"/>
      <c r="J44" s="418"/>
    </row>
    <row r="45" spans="1:10" ht="16" customHeight="1">
      <c r="A45" s="123" t="s">
        <v>175</v>
      </c>
      <c r="B45" s="1906" t="s">
        <v>250</v>
      </c>
      <c r="C45" s="1906"/>
      <c r="D45" s="1907"/>
      <c r="E45" s="795"/>
      <c r="F45" s="772"/>
      <c r="G45" s="418"/>
      <c r="H45" s="418"/>
      <c r="I45" s="418"/>
      <c r="J45" s="418"/>
    </row>
    <row r="46" spans="1:10" ht="6.65" customHeight="1" thickBot="1">
      <c r="A46" s="138"/>
      <c r="B46" s="150"/>
      <c r="E46" s="440"/>
      <c r="F46" s="441"/>
      <c r="G46" s="418"/>
      <c r="H46" s="418"/>
      <c r="I46" s="418"/>
      <c r="J46" s="418"/>
    </row>
    <row r="47" spans="1:10" ht="12" customHeight="1">
      <c r="A47" s="123"/>
      <c r="B47" s="1886" t="s">
        <v>176</v>
      </c>
      <c r="C47" s="1886"/>
      <c r="D47" s="139"/>
      <c r="E47" s="420"/>
      <c r="F47" s="420"/>
      <c r="G47" s="418"/>
      <c r="H47" s="418"/>
      <c r="I47" s="418"/>
      <c r="J47" s="418"/>
    </row>
    <row r="48" spans="1:10" ht="16" customHeight="1">
      <c r="A48" s="123" t="s">
        <v>177</v>
      </c>
      <c r="B48" s="141"/>
      <c r="C48" s="142" t="s">
        <v>178</v>
      </c>
      <c r="E48" s="796"/>
      <c r="F48" s="422"/>
      <c r="G48" s="421"/>
      <c r="H48" s="418"/>
      <c r="I48" s="418"/>
      <c r="J48" s="418"/>
    </row>
    <row r="49" spans="1:11" ht="16" customHeight="1">
      <c r="A49" s="123" t="s">
        <v>179</v>
      </c>
      <c r="B49" s="141"/>
      <c r="C49" s="142" t="s">
        <v>180</v>
      </c>
      <c r="E49" s="797"/>
      <c r="F49" s="422"/>
      <c r="G49" s="421"/>
      <c r="H49" s="418"/>
      <c r="I49" s="418"/>
      <c r="J49" s="418"/>
    </row>
    <row r="50" spans="1:11" ht="16" customHeight="1">
      <c r="A50" s="123" t="s">
        <v>181</v>
      </c>
      <c r="B50" s="141"/>
      <c r="C50" s="142" t="s">
        <v>182</v>
      </c>
      <c r="E50" s="797"/>
      <c r="F50" s="422"/>
      <c r="G50" s="421"/>
      <c r="H50" s="418"/>
      <c r="I50" s="418"/>
      <c r="J50" s="418"/>
    </row>
    <row r="51" spans="1:11" ht="16" customHeight="1">
      <c r="A51" s="123" t="s">
        <v>183</v>
      </c>
      <c r="B51" s="141"/>
      <c r="C51" s="142" t="s">
        <v>184</v>
      </c>
      <c r="E51" s="797"/>
      <c r="F51" s="422"/>
      <c r="G51" s="421"/>
      <c r="H51" s="418"/>
      <c r="I51" s="418"/>
      <c r="J51" s="418"/>
    </row>
    <row r="52" spans="1:11" ht="16" customHeight="1">
      <c r="A52" s="123" t="s">
        <v>185</v>
      </c>
      <c r="B52" s="141"/>
      <c r="C52" s="142" t="s">
        <v>196</v>
      </c>
      <c r="D52" s="815"/>
      <c r="E52" s="797"/>
      <c r="F52" s="422"/>
      <c r="G52" s="421"/>
      <c r="H52" s="418"/>
      <c r="I52" s="418"/>
      <c r="J52" s="418"/>
    </row>
    <row r="53" spans="1:11" ht="6.65" customHeight="1">
      <c r="A53" s="123"/>
      <c r="B53" s="146"/>
      <c r="C53" s="142"/>
      <c r="E53" s="424"/>
      <c r="F53" s="422"/>
      <c r="G53" s="421"/>
      <c r="H53" s="418"/>
      <c r="I53" s="418"/>
      <c r="J53" s="418"/>
    </row>
    <row r="54" spans="1:11" s="123" customFormat="1" ht="13.5" customHeight="1" thickBot="1">
      <c r="E54" s="418"/>
      <c r="F54" s="691" t="s">
        <v>186</v>
      </c>
      <c r="G54" s="124"/>
      <c r="H54" s="419"/>
      <c r="I54" s="124"/>
      <c r="J54" s="124"/>
    </row>
    <row r="55" spans="1:11" ht="16" customHeight="1" thickTop="1" thickBot="1">
      <c r="A55" s="123" t="s">
        <v>187</v>
      </c>
      <c r="B55" s="1911" t="s">
        <v>188</v>
      </c>
      <c r="C55" s="1911"/>
      <c r="D55" s="1912"/>
      <c r="E55" s="1123">
        <f>E16-E21+E33-E35+E41+E45</f>
        <v>0</v>
      </c>
      <c r="F55" s="1124">
        <f>F16-F21+F33-F35+F41+F45</f>
        <v>0</v>
      </c>
      <c r="H55" s="1124">
        <f>tc_Q1E1-tc_Q1H1+tc_Q1L3-tc_Q1M3+tc_Q1O1+tc_Q1P1</f>
        <v>0</v>
      </c>
      <c r="J55" s="1716"/>
    </row>
    <row r="56" spans="1:11" ht="16" customHeight="1" thickTop="1">
      <c r="A56" s="123"/>
      <c r="B56" s="1908" t="s">
        <v>189</v>
      </c>
      <c r="C56" s="1908"/>
      <c r="D56" s="1908"/>
      <c r="E56" s="689"/>
      <c r="G56" s="1905" t="s">
        <v>25</v>
      </c>
      <c r="H56" s="1905"/>
      <c r="I56" s="1905"/>
      <c r="J56" s="1709"/>
    </row>
    <row r="57" spans="1:11" ht="16" customHeight="1" thickBot="1">
      <c r="A57" s="123"/>
      <c r="B57" s="152"/>
      <c r="C57" s="125"/>
      <c r="D57" s="125"/>
      <c r="E57" s="689"/>
      <c r="F57" s="1709"/>
      <c r="G57" s="1688"/>
      <c r="H57" s="1688"/>
      <c r="I57" s="1689"/>
    </row>
    <row r="58" spans="1:11" ht="18" customHeight="1" thickTop="1" thickBot="1">
      <c r="A58" s="151" t="s">
        <v>190</v>
      </c>
      <c r="B58" s="1887" t="s">
        <v>191</v>
      </c>
      <c r="C58" s="1887"/>
      <c r="D58" s="1888"/>
      <c r="E58" s="1125">
        <v>0</v>
      </c>
      <c r="F58" s="1710"/>
      <c r="H58" s="1124">
        <f>tc_Q1E1+tc_Q1L3</f>
        <v>0</v>
      </c>
      <c r="I58"/>
      <c r="J58"/>
    </row>
    <row r="59" spans="1:11" ht="17.25" customHeight="1" thickTop="1" thickBot="1">
      <c r="A59" s="124" t="s">
        <v>192</v>
      </c>
      <c r="C59" s="1878" t="s">
        <v>727</v>
      </c>
      <c r="D59" s="1879"/>
      <c r="E59" s="1125">
        <f>+E23+E37</f>
        <v>0</v>
      </c>
      <c r="F59" s="691" t="s">
        <v>186</v>
      </c>
      <c r="G59" s="1874" t="s">
        <v>1443</v>
      </c>
      <c r="H59" s="1875"/>
      <c r="I59" s="1875"/>
      <c r="J59" s="794"/>
    </row>
    <row r="60" spans="1:11" ht="17.25" customHeight="1" thickTop="1" thickBot="1">
      <c r="A60" s="124" t="s">
        <v>193</v>
      </c>
      <c r="C60" s="1878" t="s">
        <v>194</v>
      </c>
      <c r="D60" s="1879"/>
      <c r="E60" s="1125">
        <f>+E21+E35</f>
        <v>0</v>
      </c>
      <c r="F60" s="1124">
        <f>+F21+F35</f>
        <v>0</v>
      </c>
      <c r="I60" s="1876" t="s">
        <v>26</v>
      </c>
      <c r="J60" s="1876"/>
      <c r="K60" s="1876"/>
    </row>
    <row r="61" spans="1:11" ht="7.5" customHeight="1" thickTop="1">
      <c r="E61" s="443"/>
      <c r="F61" s="443"/>
      <c r="G61" s="418"/>
      <c r="H61" s="419"/>
      <c r="I61" s="419"/>
      <c r="J61" s="419"/>
    </row>
    <row r="62" spans="1:11" ht="12" customHeight="1">
      <c r="A62" s="123"/>
      <c r="B62" s="1915" t="s">
        <v>195</v>
      </c>
      <c r="C62" s="1915"/>
      <c r="D62" s="1915"/>
      <c r="E62" s="1915"/>
      <c r="F62" s="1915"/>
      <c r="G62" s="1915"/>
      <c r="H62" s="1915"/>
      <c r="I62" s="1915"/>
      <c r="J62" s="419"/>
    </row>
    <row r="63" spans="1:11" ht="12" customHeight="1">
      <c r="A63" s="123"/>
      <c r="B63" s="1916" t="s">
        <v>1205</v>
      </c>
      <c r="C63" s="1916"/>
      <c r="D63" s="1916"/>
      <c r="E63" s="425"/>
      <c r="F63" s="425"/>
      <c r="G63" s="419"/>
      <c r="H63" s="419"/>
      <c r="I63" s="419"/>
      <c r="J63" s="419"/>
    </row>
    <row r="64" spans="1:11" ht="6.65" customHeight="1">
      <c r="E64" s="28"/>
      <c r="F64" s="28"/>
      <c r="G64" s="123"/>
    </row>
    <row r="65" spans="1:11" s="153" customFormat="1" ht="16" customHeight="1">
      <c r="A65" s="138"/>
      <c r="B65" s="1906" t="s">
        <v>1498</v>
      </c>
      <c r="C65" s="1906"/>
      <c r="D65" s="1906"/>
      <c r="E65" s="1906"/>
      <c r="F65" s="1906"/>
      <c r="G65" s="1906"/>
      <c r="H65" s="1906"/>
      <c r="I65" s="1906"/>
      <c r="J65" s="1906"/>
    </row>
    <row r="66" spans="1:11" s="153" customFormat="1" ht="16" customHeight="1" thickBot="1">
      <c r="A66" s="138"/>
      <c r="B66" s="1924" t="s">
        <v>1080</v>
      </c>
      <c r="C66" s="1924"/>
      <c r="D66" s="1924"/>
      <c r="E66" s="1924"/>
      <c r="F66" s="1924"/>
      <c r="G66" s="444"/>
      <c r="I66" s="1877" t="s">
        <v>80</v>
      </c>
      <c r="J66" s="1877"/>
      <c r="K66" s="1877"/>
    </row>
    <row r="67" spans="1:11" s="156" customFormat="1" ht="51" customHeight="1">
      <c r="A67" s="154"/>
      <c r="C67" s="155"/>
      <c r="D67" s="1392" t="s">
        <v>1233</v>
      </c>
      <c r="E67" s="1394" t="s">
        <v>1244</v>
      </c>
      <c r="F67" s="1393" t="s">
        <v>1234</v>
      </c>
      <c r="G67" s="1384" t="s">
        <v>833</v>
      </c>
      <c r="H67" s="1383"/>
      <c r="I67" s="931" t="s">
        <v>286</v>
      </c>
      <c r="J67" s="932" t="s">
        <v>287</v>
      </c>
      <c r="K67" s="933" t="s">
        <v>288</v>
      </c>
    </row>
    <row r="68" spans="1:11" s="156" customFormat="1" ht="16" customHeight="1">
      <c r="A68" s="123" t="s">
        <v>30</v>
      </c>
      <c r="B68" s="1920" t="s">
        <v>27</v>
      </c>
      <c r="C68" s="1921"/>
      <c r="D68" s="1385"/>
      <c r="E68" s="1386"/>
      <c r="F68" s="1387"/>
      <c r="G68" s="1126">
        <f>+SUM(D68:F68)</f>
        <v>0</v>
      </c>
      <c r="H68" s="123"/>
      <c r="I68" s="1018"/>
      <c r="J68" s="1019"/>
      <c r="K68" s="1201"/>
    </row>
    <row r="69" spans="1:11" s="156" customFormat="1" ht="16" customHeight="1">
      <c r="A69" s="123" t="s">
        <v>31</v>
      </c>
      <c r="B69" s="1910" t="s">
        <v>28</v>
      </c>
      <c r="C69" s="1917"/>
      <c r="D69" s="1388"/>
      <c r="E69" s="1389"/>
      <c r="F69" s="1390"/>
      <c r="G69" s="1127">
        <f>+SUM(D69:F69)</f>
        <v>0</v>
      </c>
      <c r="H69" s="123"/>
      <c r="I69" s="1020"/>
      <c r="J69" s="1021"/>
      <c r="K69" s="1202"/>
    </row>
    <row r="70" spans="1:11" s="156" customFormat="1" ht="16" customHeight="1">
      <c r="A70" s="123" t="s">
        <v>32</v>
      </c>
      <c r="B70" s="202" t="s">
        <v>29</v>
      </c>
      <c r="C70" s="202"/>
      <c r="D70" s="1388"/>
      <c r="E70" s="1389"/>
      <c r="F70" s="1390"/>
      <c r="G70" s="1127">
        <f>+SUM(D70:F70)</f>
        <v>0</v>
      </c>
      <c r="H70" s="123"/>
      <c r="I70" s="1020"/>
      <c r="J70" s="1021"/>
      <c r="K70" s="1202"/>
    </row>
    <row r="71" spans="1:11" s="156" customFormat="1" ht="16" customHeight="1">
      <c r="A71" s="123" t="s">
        <v>1246</v>
      </c>
      <c r="B71" s="1922" t="s">
        <v>1238</v>
      </c>
      <c r="C71" s="1923"/>
      <c r="D71" s="1388"/>
      <c r="E71" s="1389"/>
      <c r="F71" s="1390"/>
      <c r="G71" s="1127">
        <f>+SUM(D71:F71)</f>
        <v>0</v>
      </c>
      <c r="H71" s="123"/>
      <c r="I71" s="1020"/>
      <c r="J71" s="1021"/>
      <c r="K71" s="1202"/>
    </row>
    <row r="72" spans="1:11" s="156" customFormat="1" ht="16" customHeight="1">
      <c r="A72" s="123" t="s">
        <v>33</v>
      </c>
      <c r="B72" s="1918" t="s">
        <v>1245</v>
      </c>
      <c r="C72" s="1919"/>
      <c r="D72" s="1388"/>
      <c r="E72" s="1389"/>
      <c r="F72" s="1390"/>
      <c r="G72" s="1127">
        <f>+SUM(D72:F72)</f>
        <v>0</v>
      </c>
      <c r="H72" s="123"/>
      <c r="I72" s="1020"/>
      <c r="J72" s="1021"/>
      <c r="K72" s="1202"/>
    </row>
    <row r="73" spans="1:11" s="156" customFormat="1" ht="6.65" customHeight="1" thickBot="1">
      <c r="A73" s="154"/>
      <c r="B73" s="154"/>
      <c r="C73" s="154"/>
      <c r="D73" s="798"/>
      <c r="E73" s="801"/>
      <c r="F73" s="799"/>
      <c r="G73" s="800"/>
      <c r="H73" s="453"/>
      <c r="I73" s="798"/>
      <c r="J73" s="801"/>
      <c r="K73" s="1203"/>
    </row>
    <row r="74" spans="1:11" s="156" customFormat="1" ht="16" customHeight="1" thickTop="1" thickBot="1">
      <c r="A74" s="123" t="s">
        <v>199</v>
      </c>
      <c r="B74" s="1913" t="s">
        <v>200</v>
      </c>
      <c r="C74" s="1914"/>
      <c r="D74" s="1128">
        <f>SUM(D68:D72)</f>
        <v>0</v>
      </c>
      <c r="E74" s="1129">
        <f>SUM(E68:E72)</f>
        <v>0</v>
      </c>
      <c r="F74" s="1129">
        <f>SUM(F68:F72)</f>
        <v>0</v>
      </c>
      <c r="G74" s="1130">
        <f>SUM(G68:G72)</f>
        <v>0</v>
      </c>
      <c r="H74" s="217" t="s">
        <v>676</v>
      </c>
      <c r="I74" s="1131">
        <f>SUM(I68:I72)</f>
        <v>0</v>
      </c>
      <c r="J74" s="1132">
        <f>SUM(J68:J72)</f>
        <v>0</v>
      </c>
      <c r="K74" s="1204">
        <f>SUM(K68:K72)</f>
        <v>0</v>
      </c>
    </row>
    <row r="75" spans="1:11" s="156" customFormat="1" ht="6" customHeight="1">
      <c r="A75" s="154"/>
      <c r="B75" s="158"/>
      <c r="C75" s="159"/>
      <c r="D75" s="157"/>
      <c r="E75" s="157"/>
      <c r="F75" s="157"/>
      <c r="G75" s="154"/>
      <c r="H75" s="157"/>
      <c r="I75" s="157"/>
      <c r="J75" s="123"/>
    </row>
    <row r="76" spans="1:11" s="123" customFormat="1" ht="16" customHeight="1">
      <c r="B76"/>
      <c r="C76"/>
      <c r="D76"/>
      <c r="E76"/>
      <c r="F76"/>
      <c r="G76"/>
      <c r="H76"/>
      <c r="I76"/>
    </row>
    <row r="77" spans="1:11" s="123" customFormat="1" ht="16.5" customHeight="1">
      <c r="B77"/>
      <c r="C77"/>
      <c r="D77"/>
      <c r="E77"/>
      <c r="F77"/>
      <c r="G77"/>
      <c r="H77"/>
      <c r="I77"/>
      <c r="J77" s="160" t="s">
        <v>138</v>
      </c>
    </row>
  </sheetData>
  <mergeCells count="45">
    <mergeCell ref="B74:C74"/>
    <mergeCell ref="B62:I62"/>
    <mergeCell ref="B63:D63"/>
    <mergeCell ref="B65:J65"/>
    <mergeCell ref="B69:C69"/>
    <mergeCell ref="B72:C72"/>
    <mergeCell ref="B68:C68"/>
    <mergeCell ref="B71:C71"/>
    <mergeCell ref="B66:F66"/>
    <mergeCell ref="B13:D13"/>
    <mergeCell ref="B43:C43"/>
    <mergeCell ref="G56:I56"/>
    <mergeCell ref="B45:D45"/>
    <mergeCell ref="B56:D56"/>
    <mergeCell ref="C23:D23"/>
    <mergeCell ref="B27:C27"/>
    <mergeCell ref="B29:C29"/>
    <mergeCell ref="B30:C30"/>
    <mergeCell ref="B34:C34"/>
    <mergeCell ref="B31:C31"/>
    <mergeCell ref="B33:C33"/>
    <mergeCell ref="B55:D55"/>
    <mergeCell ref="B42:C42"/>
    <mergeCell ref="B17:C17"/>
    <mergeCell ref="B14:C14"/>
    <mergeCell ref="B11:C11"/>
    <mergeCell ref="I10:J10"/>
    <mergeCell ref="I8:J9"/>
    <mergeCell ref="J11:J12"/>
    <mergeCell ref="B12:D12"/>
    <mergeCell ref="H1:I1"/>
    <mergeCell ref="B4:D4"/>
    <mergeCell ref="B1:D1"/>
    <mergeCell ref="B6:C6"/>
    <mergeCell ref="B9:C9"/>
    <mergeCell ref="G59:I59"/>
    <mergeCell ref="I60:K60"/>
    <mergeCell ref="I66:K66"/>
    <mergeCell ref="C59:D59"/>
    <mergeCell ref="B16:D16"/>
    <mergeCell ref="C37:D37"/>
    <mergeCell ref="B41:D41"/>
    <mergeCell ref="B47:C47"/>
    <mergeCell ref="C60:D60"/>
    <mergeCell ref="B58:D58"/>
  </mergeCells>
  <phoneticPr fontId="9" type="noConversion"/>
  <printOptions horizontalCentered="1" verticalCentered="1"/>
  <pageMargins left="0.19685039370078741" right="0.19685039370078741" top="0.19685039370078741" bottom="0.19685039370078741" header="0" footer="0.19685039370078741"/>
  <pageSetup paperSize="9" scale="75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topLeftCell="A7" workbookViewId="0">
      <selection activeCell="J21" sqref="J21"/>
    </sheetView>
  </sheetViews>
  <sheetFormatPr baseColWidth="10" defaultRowHeight="12.5"/>
  <cols>
    <col min="1" max="1" width="5.81640625" customWidth="1"/>
    <col min="2" max="2" width="54" customWidth="1"/>
  </cols>
  <sheetData>
    <row r="1" spans="1:7" ht="13">
      <c r="A1" s="120" t="s">
        <v>90</v>
      </c>
      <c r="B1" s="2078">
        <f>tc_SIGLESEM</f>
        <v>0</v>
      </c>
      <c r="C1" s="2078"/>
      <c r="D1" s="2079" t="s">
        <v>91</v>
      </c>
      <c r="E1" s="2079"/>
      <c r="F1" s="1105">
        <f>tc_DCLOT</f>
        <v>0</v>
      </c>
    </row>
    <row r="2" spans="1:7" ht="13" thickBot="1">
      <c r="B2" s="1502"/>
      <c r="C2" s="1502"/>
      <c r="D2" s="1502"/>
      <c r="E2" s="1502"/>
      <c r="F2" s="1502"/>
    </row>
    <row r="3" spans="1:7" ht="24" thickTop="1" thickBot="1">
      <c r="B3" s="2327" t="s">
        <v>1427</v>
      </c>
      <c r="C3" s="2327"/>
      <c r="D3" s="2327"/>
      <c r="E3" s="2328"/>
      <c r="F3" s="62" t="s">
        <v>1428</v>
      </c>
    </row>
    <row r="4" spans="1:7" ht="13.5" thickTop="1">
      <c r="B4" s="2329" t="s">
        <v>1429</v>
      </c>
      <c r="C4" s="2329"/>
      <c r="D4" s="2329"/>
      <c r="E4" s="2329"/>
      <c r="F4" s="1607"/>
    </row>
    <row r="5" spans="1:7" ht="13" thickBot="1">
      <c r="B5" s="1540"/>
      <c r="C5" s="1541"/>
      <c r="D5" s="1541"/>
      <c r="E5" s="1608"/>
      <c r="F5" s="1608"/>
    </row>
    <row r="6" spans="1:7" ht="29.25" customHeight="1">
      <c r="B6" s="1609"/>
      <c r="C6" s="2323" t="s">
        <v>1430</v>
      </c>
      <c r="D6" s="2324"/>
      <c r="E6" s="2325" t="s">
        <v>1431</v>
      </c>
      <c r="F6" s="2326"/>
      <c r="G6" s="865"/>
    </row>
    <row r="7" spans="1:7" ht="13">
      <c r="B7" s="1503" t="s">
        <v>1432</v>
      </c>
      <c r="C7" s="1504"/>
      <c r="D7" s="1504"/>
      <c r="E7" s="1610"/>
      <c r="F7" s="1611"/>
    </row>
    <row r="8" spans="1:7" ht="13">
      <c r="B8" s="1505" t="s">
        <v>1433</v>
      </c>
      <c r="C8" s="1615"/>
      <c r="D8" s="1616">
        <v>0</v>
      </c>
      <c r="E8" s="1630"/>
      <c r="F8" s="1617">
        <v>0</v>
      </c>
    </row>
    <row r="9" spans="1:7" ht="13">
      <c r="B9" s="1506"/>
      <c r="C9" s="1618"/>
      <c r="D9" s="1619"/>
      <c r="E9" s="1630"/>
      <c r="F9" s="1631"/>
    </row>
    <row r="10" spans="1:7" ht="13">
      <c r="B10" s="1506" t="s">
        <v>664</v>
      </c>
      <c r="C10" s="1619"/>
      <c r="D10" s="1616">
        <v>0</v>
      </c>
      <c r="E10" s="1630"/>
      <c r="F10" s="1617">
        <v>0</v>
      </c>
    </row>
    <row r="11" spans="1:7">
      <c r="B11" s="1508" t="s">
        <v>1434</v>
      </c>
      <c r="C11" s="1619"/>
      <c r="D11" s="1620">
        <v>0</v>
      </c>
      <c r="E11" s="1630"/>
      <c r="F11" s="1620">
        <v>0</v>
      </c>
    </row>
    <row r="12" spans="1:7">
      <c r="B12" s="1509"/>
      <c r="C12" s="1621"/>
      <c r="D12" s="1622"/>
      <c r="E12" s="1632"/>
      <c r="F12" s="1633"/>
    </row>
    <row r="13" spans="1:7">
      <c r="B13" s="1510"/>
      <c r="C13" s="1618"/>
      <c r="D13" s="1623"/>
      <c r="E13" s="1634"/>
      <c r="F13" s="1635"/>
    </row>
    <row r="14" spans="1:7" ht="13">
      <c r="B14" s="1503" t="s">
        <v>1435</v>
      </c>
      <c r="C14" s="1624"/>
      <c r="D14" s="1625"/>
      <c r="E14" s="1636"/>
      <c r="F14" s="1633"/>
    </row>
    <row r="15" spans="1:7" ht="13">
      <c r="B15" s="1506" t="s">
        <v>1436</v>
      </c>
      <c r="C15" s="1619"/>
      <c r="D15" s="1626"/>
      <c r="E15" s="1637"/>
      <c r="F15" s="1631"/>
    </row>
    <row r="16" spans="1:7">
      <c r="B16" s="1510" t="s">
        <v>1437</v>
      </c>
      <c r="C16" s="1627">
        <v>0</v>
      </c>
      <c r="D16" s="1623"/>
      <c r="E16" s="1638">
        <v>0</v>
      </c>
      <c r="F16" s="1631"/>
    </row>
    <row r="17" spans="2:7">
      <c r="B17" s="1508" t="s">
        <v>1438</v>
      </c>
      <c r="C17" s="1620">
        <v>0</v>
      </c>
      <c r="D17" s="1626"/>
      <c r="E17" s="1638">
        <v>0</v>
      </c>
      <c r="F17" s="1631"/>
    </row>
    <row r="18" spans="2:7" ht="13">
      <c r="B18" s="1506" t="s">
        <v>1439</v>
      </c>
      <c r="C18" s="1620">
        <v>0</v>
      </c>
      <c r="D18" s="1626"/>
      <c r="E18" s="1638">
        <v>0</v>
      </c>
      <c r="F18" s="1631"/>
    </row>
    <row r="19" spans="2:7" ht="13">
      <c r="B19" s="1512" t="s">
        <v>1440</v>
      </c>
      <c r="C19" s="1628">
        <v>0</v>
      </c>
      <c r="D19" s="1629"/>
      <c r="E19" s="1639">
        <v>0</v>
      </c>
      <c r="F19" s="1633"/>
    </row>
    <row r="20" spans="2:7" ht="13" thickBot="1">
      <c r="B20" s="1510"/>
      <c r="C20" s="1507"/>
      <c r="D20" s="1511"/>
      <c r="E20" s="1612"/>
      <c r="F20" s="1613"/>
    </row>
    <row r="21" spans="2:7" ht="13.5" thickBot="1">
      <c r="B21" s="1513" t="s">
        <v>833</v>
      </c>
      <c r="C21" s="1542">
        <f>+SUM(C16:C19)</f>
        <v>0</v>
      </c>
      <c r="D21" s="1543">
        <f>+SUM(D8:D11)</f>
        <v>0</v>
      </c>
      <c r="E21" s="1542">
        <f>+SUM(E16:E19)</f>
        <v>0</v>
      </c>
      <c r="F21" s="1543">
        <f>+SUM(F8:F11)</f>
        <v>0</v>
      </c>
      <c r="G21" s="865"/>
    </row>
    <row r="22" spans="2:7" ht="15.5">
      <c r="B22" s="1514"/>
      <c r="C22" s="1515"/>
      <c r="D22" s="1516"/>
      <c r="E22" s="1614"/>
      <c r="F22" s="1614"/>
    </row>
    <row r="23" spans="2:7">
      <c r="B23" s="1614"/>
      <c r="C23" s="1614"/>
      <c r="D23" s="1614"/>
      <c r="E23" s="1614"/>
      <c r="F23" s="1614"/>
    </row>
    <row r="24" spans="2:7" ht="13">
      <c r="B24" s="2322"/>
      <c r="C24" s="2322"/>
      <c r="D24" s="2322"/>
      <c r="E24" s="2322"/>
      <c r="F24" s="2322"/>
    </row>
    <row r="25" spans="2:7" ht="13" thickBot="1">
      <c r="B25" s="1614"/>
      <c r="C25" s="1614"/>
      <c r="D25" s="1614"/>
      <c r="E25" s="1614"/>
      <c r="F25" s="1614"/>
    </row>
    <row r="26" spans="2:7" ht="18.5" thickTop="1" thickBot="1">
      <c r="B26" s="4"/>
      <c r="C26" s="4"/>
      <c r="D26" s="4"/>
      <c r="E26" s="4"/>
      <c r="F26" s="62" t="s">
        <v>1428</v>
      </c>
    </row>
    <row r="27" spans="2:7" ht="13" thickTop="1"/>
  </sheetData>
  <mergeCells count="7">
    <mergeCell ref="B24:F24"/>
    <mergeCell ref="B1:C1"/>
    <mergeCell ref="D1:E1"/>
    <mergeCell ref="C6:D6"/>
    <mergeCell ref="E6:F6"/>
    <mergeCell ref="B3:E3"/>
    <mergeCell ref="B4:E4"/>
  </mergeCells>
  <dataValidations count="1">
    <dataValidation type="decimal" operator="greaterThanOrEqual" allowBlank="1" showInputMessage="1" showErrorMessage="1" sqref="C18 C16">
      <formula1>0</formula1>
    </dataValidation>
  </dataValidation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showGridLines="0" tabSelected="1" topLeftCell="A4" workbookViewId="0">
      <selection activeCell="A17" sqref="A17"/>
    </sheetView>
  </sheetViews>
  <sheetFormatPr baseColWidth="10" defaultRowHeight="12.5"/>
  <cols>
    <col min="1" max="1" width="6" customWidth="1"/>
    <col min="14" max="14" width="15.453125" customWidth="1"/>
  </cols>
  <sheetData>
    <row r="1" spans="1:20" s="79" customFormat="1" ht="16" customHeight="1">
      <c r="A1" s="119" t="s">
        <v>90</v>
      </c>
      <c r="B1" s="2334">
        <f>tc_SIGLESEM</f>
        <v>0</v>
      </c>
      <c r="C1" s="2334"/>
      <c r="D1" s="2334"/>
      <c r="L1" s="2079" t="s">
        <v>91</v>
      </c>
      <c r="M1" s="2079"/>
      <c r="N1" s="1105">
        <f>tc_DCLOT</f>
        <v>0</v>
      </c>
    </row>
    <row r="2" spans="1:20" ht="13.5" thickBot="1">
      <c r="B2" s="1491"/>
      <c r="R2" s="1491"/>
      <c r="S2" s="1491"/>
      <c r="T2" s="1491"/>
    </row>
    <row r="3" spans="1:20" ht="25.5" customHeight="1" thickTop="1" thickBot="1">
      <c r="B3" s="2336" t="s">
        <v>1401</v>
      </c>
      <c r="C3" s="2337"/>
      <c r="D3" s="2337"/>
      <c r="E3" s="2337"/>
      <c r="F3" s="2337"/>
      <c r="G3" s="2337"/>
      <c r="H3" s="2337"/>
      <c r="I3" s="2337"/>
      <c r="J3" s="2337"/>
      <c r="K3" s="2337"/>
      <c r="L3" s="2337"/>
      <c r="M3" s="1560"/>
      <c r="N3" s="62" t="s">
        <v>1402</v>
      </c>
      <c r="O3" s="1550"/>
      <c r="P3" s="1491"/>
      <c r="Q3" s="1491"/>
      <c r="R3" s="1491"/>
    </row>
    <row r="4" spans="1:20" ht="12.75" customHeight="1" thickTop="1">
      <c r="B4" s="1491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491"/>
      <c r="S4" s="1491"/>
      <c r="T4" s="1491"/>
    </row>
    <row r="5" spans="1:20" ht="13">
      <c r="B5" s="1491"/>
      <c r="C5" s="1491"/>
      <c r="D5" s="1491"/>
      <c r="E5" s="1491"/>
      <c r="F5" s="1491"/>
      <c r="G5" s="1491"/>
      <c r="H5" s="1491"/>
      <c r="I5" s="1491"/>
      <c r="J5" s="1491"/>
      <c r="K5" s="1491"/>
      <c r="L5" s="1491"/>
      <c r="M5" s="1491"/>
      <c r="N5" s="1491"/>
      <c r="O5" s="1491"/>
      <c r="P5" s="1491"/>
      <c r="Q5" s="1491"/>
      <c r="R5" s="1491"/>
      <c r="S5" s="1491"/>
      <c r="T5" s="1491"/>
    </row>
    <row r="6" spans="1:20">
      <c r="B6" s="2330" t="s">
        <v>1403</v>
      </c>
      <c r="C6" s="2330" t="s">
        <v>1404</v>
      </c>
      <c r="D6" s="2330" t="s">
        <v>1405</v>
      </c>
      <c r="E6" s="2330" t="s">
        <v>1406</v>
      </c>
      <c r="F6" s="2330" t="s">
        <v>1407</v>
      </c>
      <c r="G6" s="2330" t="s">
        <v>1408</v>
      </c>
      <c r="H6" s="2330" t="s">
        <v>1409</v>
      </c>
      <c r="I6" s="2330" t="s">
        <v>1410</v>
      </c>
      <c r="J6" s="2341" t="s">
        <v>1411</v>
      </c>
      <c r="K6" s="2342"/>
      <c r="L6" s="2343"/>
      <c r="M6" s="2330" t="s">
        <v>1412</v>
      </c>
      <c r="N6" s="2330" t="s">
        <v>1413</v>
      </c>
    </row>
    <row r="7" spans="1:20" ht="67.5" customHeight="1">
      <c r="B7" s="2331"/>
      <c r="C7" s="2331"/>
      <c r="D7" s="2331"/>
      <c r="E7" s="2331"/>
      <c r="F7" s="2331"/>
      <c r="G7" s="2331"/>
      <c r="H7" s="2331"/>
      <c r="I7" s="2331"/>
      <c r="J7" s="2344"/>
      <c r="K7" s="2345"/>
      <c r="L7" s="2346"/>
      <c r="M7" s="2331"/>
      <c r="N7" s="2331"/>
    </row>
    <row r="8" spans="1:20" ht="26">
      <c r="B8" s="1551">
        <v>1</v>
      </c>
      <c r="C8" s="1551">
        <v>2</v>
      </c>
      <c r="D8" s="1551">
        <v>3</v>
      </c>
      <c r="E8" s="1551">
        <v>4</v>
      </c>
      <c r="F8" s="1551">
        <v>5</v>
      </c>
      <c r="G8" s="1551">
        <v>6</v>
      </c>
      <c r="H8" s="1551">
        <v>7</v>
      </c>
      <c r="I8" s="1551" t="s">
        <v>1414</v>
      </c>
      <c r="J8" s="1552" t="s">
        <v>1415</v>
      </c>
      <c r="K8" s="1552" t="s">
        <v>1416</v>
      </c>
      <c r="L8" s="1552" t="s">
        <v>1417</v>
      </c>
      <c r="M8" s="1551" t="s">
        <v>1418</v>
      </c>
      <c r="N8" s="1551">
        <v>13</v>
      </c>
    </row>
    <row r="9" spans="1:20" ht="26">
      <c r="A9" s="1555"/>
      <c r="B9" s="1553"/>
      <c r="C9" s="1553"/>
      <c r="D9" s="1553"/>
      <c r="E9" s="1553"/>
      <c r="F9" s="1553"/>
      <c r="G9" s="1553"/>
      <c r="H9" s="1553"/>
      <c r="I9" s="1553"/>
      <c r="J9" s="1552" t="s">
        <v>1419</v>
      </c>
      <c r="K9" s="1552" t="s">
        <v>1420</v>
      </c>
      <c r="L9" s="1552" t="s">
        <v>1421</v>
      </c>
      <c r="M9" s="1553"/>
      <c r="N9" s="1553"/>
    </row>
    <row r="10" spans="1:20" s="1438" customFormat="1" ht="6.75" customHeight="1">
      <c r="A10" s="1556"/>
      <c r="B10" s="1557"/>
      <c r="C10" s="1557"/>
      <c r="D10" s="1557"/>
      <c r="E10" s="1557"/>
      <c r="F10" s="1557"/>
      <c r="G10" s="1557"/>
      <c r="H10" s="1554"/>
      <c r="I10" s="1558"/>
      <c r="J10" s="1557"/>
      <c r="K10" s="1557"/>
      <c r="L10" s="1557"/>
      <c r="M10" s="1557"/>
      <c r="N10" s="1554"/>
    </row>
    <row r="11" spans="1:20" ht="13">
      <c r="B11" s="1493">
        <v>2015</v>
      </c>
      <c r="C11" s="1544"/>
      <c r="D11" s="1684"/>
      <c r="E11" s="1498">
        <v>7.4999999999999997E-3</v>
      </c>
      <c r="F11" s="1712"/>
      <c r="G11" s="1684"/>
      <c r="H11" s="1684"/>
      <c r="I11" s="1559">
        <f>+tc_QB10N3-tc_QB10N4-tc_QB10N5</f>
        <v>0</v>
      </c>
      <c r="J11" s="1684"/>
      <c r="K11" s="1684"/>
      <c r="L11" s="1684"/>
      <c r="M11" s="1547">
        <f>+tc_QB10N7-tc_QB10N8-tc_QB10N9</f>
        <v>0</v>
      </c>
      <c r="N11" s="1547">
        <f>+tc_QB10N6-tc_QB10N10</f>
        <v>0</v>
      </c>
      <c r="O11" s="1545"/>
    </row>
    <row r="12" spans="1:20" ht="13">
      <c r="B12" s="1493">
        <v>2016</v>
      </c>
      <c r="C12" s="1544"/>
      <c r="D12" s="1684"/>
      <c r="E12" s="1498">
        <v>7.4999999999999997E-3</v>
      </c>
      <c r="F12" s="1684"/>
      <c r="G12" s="1684"/>
      <c r="H12" s="1684"/>
      <c r="I12" s="1559">
        <f>+F12-G12-H12</f>
        <v>0</v>
      </c>
      <c r="J12" s="1684"/>
      <c r="K12" s="1684"/>
      <c r="L12" s="1684"/>
      <c r="M12" s="1547">
        <f>+tc_QB10M7-tc_QB10M8-tc_QB10M9</f>
        <v>0</v>
      </c>
      <c r="N12" s="1559">
        <f>+tc_QB10M6-tc_QB10M10+tc_QB10N11</f>
        <v>0</v>
      </c>
    </row>
    <row r="13" spans="1:20" ht="13">
      <c r="B13" s="1493">
        <v>2017</v>
      </c>
      <c r="C13" s="1544"/>
      <c r="D13" s="1684"/>
      <c r="E13" s="1498">
        <v>7.4999999999999997E-3</v>
      </c>
      <c r="F13" s="1684"/>
      <c r="G13" s="1684"/>
      <c r="H13" s="1684"/>
      <c r="I13" s="1559">
        <f>tc_QB10L3-tc_QB10L4-tc_QB10L5</f>
        <v>0</v>
      </c>
      <c r="J13" s="1684"/>
      <c r="K13" s="1684"/>
      <c r="L13" s="1684"/>
      <c r="M13" s="1547">
        <f>tc_QB10L7-tc_QB10L8-tc_QB10L9</f>
        <v>0</v>
      </c>
      <c r="N13" s="1559">
        <f>tc_QB10L6-tc_QB10L10+tc_QB10M11</f>
        <v>0</v>
      </c>
    </row>
    <row r="14" spans="1:20" ht="13">
      <c r="B14" s="1493">
        <v>2018</v>
      </c>
      <c r="C14" s="1544"/>
      <c r="D14" s="1684"/>
      <c r="E14" s="1498">
        <v>7.4999999999999997E-3</v>
      </c>
      <c r="F14" s="1712"/>
      <c r="G14" s="1684"/>
      <c r="H14" s="1684"/>
      <c r="I14" s="1559">
        <f>tc_QB10O3-tc_Q10O4-tc_Q10O5</f>
        <v>0</v>
      </c>
      <c r="J14" s="1684"/>
      <c r="K14" s="1684"/>
      <c r="L14" s="1684"/>
      <c r="M14" s="1547">
        <f>+tc_Q10O7-tc_Q10O8-tc_Q10O9</f>
        <v>0</v>
      </c>
      <c r="N14" s="1559">
        <f>tc_Q10O6-tc_Q10O10+tc_QB10L11</f>
        <v>0</v>
      </c>
    </row>
    <row r="15" spans="1:20" ht="13">
      <c r="B15" s="1493">
        <v>2019</v>
      </c>
      <c r="C15" s="1544"/>
      <c r="D15" s="1804"/>
      <c r="E15" s="1498">
        <v>7.4999999999999997E-3</v>
      </c>
      <c r="F15" s="1804"/>
      <c r="G15" s="1684"/>
      <c r="H15" s="1804"/>
      <c r="I15" s="1559">
        <f>+tc_QB10P3-tc_QB10P4-tc_QB10P5</f>
        <v>0</v>
      </c>
      <c r="J15" s="1804"/>
      <c r="K15" s="1804"/>
      <c r="L15" s="1804"/>
      <c r="M15" s="1547">
        <f>+tc_QB10P7-tc_QB10P8-tc_QB10P9</f>
        <v>0</v>
      </c>
      <c r="N15" s="1559">
        <f>tc_QB10P6-tc_QB10P10+tc_Q10O11</f>
        <v>0</v>
      </c>
    </row>
    <row r="16" spans="1:20" ht="13">
      <c r="B16" s="1493">
        <v>2020</v>
      </c>
      <c r="C16" s="1494"/>
      <c r="D16" s="1494"/>
      <c r="E16" s="1498"/>
      <c r="F16" s="1494"/>
      <c r="G16" s="1494"/>
      <c r="H16" s="1494"/>
      <c r="I16" s="1494"/>
      <c r="J16" s="1494"/>
      <c r="K16" s="1494"/>
      <c r="L16" s="1494"/>
      <c r="M16" s="1494"/>
      <c r="N16" s="1494"/>
    </row>
    <row r="17" spans="2:20" ht="13">
      <c r="B17" s="1493">
        <v>2021</v>
      </c>
      <c r="C17" s="1494"/>
      <c r="D17" s="1496"/>
      <c r="E17" s="1498"/>
      <c r="F17" s="1496"/>
      <c r="G17" s="1496"/>
      <c r="H17" s="1496"/>
      <c r="I17" s="1496"/>
      <c r="J17" s="1497"/>
      <c r="K17" s="1497"/>
      <c r="L17" s="1497"/>
      <c r="M17" s="1497"/>
      <c r="N17" s="1496"/>
    </row>
    <row r="18" spans="2:20" ht="13">
      <c r="B18" s="1493">
        <v>2022</v>
      </c>
      <c r="C18" s="1494"/>
      <c r="D18" s="1496"/>
      <c r="E18" s="1498"/>
      <c r="F18" s="1496"/>
      <c r="G18" s="1496"/>
      <c r="H18" s="1496"/>
      <c r="I18" s="1496"/>
      <c r="J18" s="1497"/>
      <c r="K18" s="1497"/>
      <c r="L18" s="1497"/>
      <c r="M18" s="1497"/>
      <c r="N18" s="1496"/>
    </row>
    <row r="19" spans="2:20" ht="13">
      <c r="B19" s="1493">
        <v>2023</v>
      </c>
      <c r="C19" s="1495"/>
      <c r="D19" s="1495"/>
      <c r="E19" s="1495"/>
      <c r="F19" s="1495"/>
      <c r="G19" s="1495"/>
      <c r="H19" s="1495"/>
      <c r="I19" s="1495"/>
      <c r="J19" s="1495"/>
      <c r="K19" s="1495"/>
      <c r="L19" s="1495"/>
      <c r="M19" s="1495"/>
      <c r="N19" s="1495"/>
    </row>
    <row r="20" spans="2:20" ht="13">
      <c r="B20" s="1493">
        <v>2024</v>
      </c>
      <c r="C20" s="1499"/>
      <c r="D20" s="1495"/>
      <c r="E20" s="1500"/>
      <c r="F20" s="1495"/>
      <c r="G20" s="1495"/>
      <c r="H20" s="1495"/>
      <c r="I20" s="1495"/>
      <c r="J20" s="1495"/>
      <c r="K20" s="1495"/>
      <c r="L20" s="1495"/>
      <c r="M20" s="1495"/>
      <c r="N20" s="1495"/>
    </row>
    <row r="21" spans="2:20" ht="13">
      <c r="B21" s="1493">
        <v>2025</v>
      </c>
      <c r="C21" s="1499"/>
      <c r="D21" s="1495"/>
      <c r="E21" s="1500"/>
      <c r="F21" s="1495"/>
      <c r="G21" s="1495"/>
      <c r="H21" s="1495"/>
      <c r="I21" s="1495"/>
      <c r="J21" s="1495"/>
      <c r="K21" s="1495"/>
      <c r="L21" s="1495"/>
      <c r="M21" s="1495"/>
      <c r="N21" s="1495"/>
    </row>
    <row r="22" spans="2:20" ht="13">
      <c r="B22" s="1493">
        <v>2026</v>
      </c>
      <c r="C22" s="1499"/>
      <c r="D22" s="1495"/>
      <c r="E22" s="1500"/>
      <c r="F22" s="1495"/>
      <c r="G22" s="1495"/>
      <c r="H22" s="1495"/>
      <c r="I22" s="1495"/>
      <c r="J22" s="1495"/>
      <c r="K22" s="1495"/>
      <c r="L22" s="1495"/>
      <c r="M22" s="1495"/>
      <c r="N22" s="1495"/>
    </row>
    <row r="23" spans="2:20" ht="13">
      <c r="B23" s="1493">
        <v>2027</v>
      </c>
      <c r="C23" s="1499"/>
      <c r="D23" s="1495"/>
      <c r="E23" s="1500"/>
      <c r="F23" s="1495"/>
      <c r="G23" s="1495"/>
      <c r="H23" s="1495"/>
      <c r="I23" s="1495"/>
      <c r="J23" s="1495"/>
      <c r="K23" s="1495"/>
      <c r="L23" s="1495"/>
      <c r="M23" s="1495"/>
      <c r="N23" s="1495"/>
    </row>
    <row r="24" spans="2:20" ht="13">
      <c r="B24" s="1493">
        <v>2028</v>
      </c>
      <c r="C24" s="1499"/>
      <c r="D24" s="1495"/>
      <c r="E24" s="1500"/>
      <c r="F24" s="1495"/>
      <c r="G24" s="1495"/>
      <c r="H24" s="1495"/>
      <c r="I24" s="1495"/>
      <c r="J24" s="1495"/>
      <c r="K24" s="1495"/>
      <c r="L24" s="1495"/>
      <c r="M24" s="1495"/>
      <c r="N24" s="1495"/>
    </row>
    <row r="25" spans="2:20" ht="13">
      <c r="B25" s="1493">
        <v>2029</v>
      </c>
      <c r="C25" s="1499"/>
      <c r="D25" s="1495"/>
      <c r="E25" s="1500"/>
      <c r="F25" s="1495"/>
      <c r="G25" s="1495"/>
      <c r="H25" s="1495"/>
      <c r="I25" s="1495"/>
      <c r="J25" s="1495"/>
      <c r="K25" s="1495"/>
      <c r="L25" s="1495"/>
      <c r="M25" s="1495"/>
      <c r="N25" s="1495"/>
    </row>
    <row r="26" spans="2:20" ht="13">
      <c r="B26" s="1493">
        <v>2030</v>
      </c>
      <c r="C26" s="1499"/>
      <c r="D26" s="1495"/>
      <c r="E26" s="1500"/>
      <c r="F26" s="1495"/>
      <c r="G26" s="1495"/>
      <c r="H26" s="1495"/>
      <c r="I26" s="1495"/>
      <c r="J26" s="1495"/>
      <c r="K26" s="1495"/>
      <c r="L26" s="1495"/>
      <c r="M26" s="1495"/>
      <c r="N26" s="1495"/>
    </row>
    <row r="27" spans="2:20" ht="13">
      <c r="B27" s="1493">
        <v>2031</v>
      </c>
      <c r="C27" s="1499"/>
      <c r="D27" s="1495"/>
      <c r="E27" s="1500"/>
      <c r="F27" s="1495"/>
      <c r="G27" s="1495"/>
      <c r="H27" s="1495"/>
      <c r="I27" s="1495"/>
      <c r="J27" s="1495"/>
      <c r="K27" s="1495"/>
      <c r="L27" s="1495"/>
      <c r="M27" s="1495"/>
      <c r="N27" s="1495"/>
    </row>
    <row r="28" spans="2:20" ht="13">
      <c r="B28" s="1493">
        <v>2032</v>
      </c>
      <c r="C28" s="1499"/>
      <c r="D28" s="1495"/>
      <c r="E28" s="1500"/>
      <c r="F28" s="1495"/>
      <c r="G28" s="1495"/>
      <c r="H28" s="1495"/>
      <c r="I28" s="1495"/>
      <c r="J28" s="1495"/>
      <c r="K28" s="1495"/>
      <c r="L28" s="1495"/>
      <c r="M28" s="1495"/>
      <c r="N28" s="1495"/>
      <c r="O28" s="1545"/>
    </row>
    <row r="29" spans="2:20" ht="13">
      <c r="B29" s="2338" t="s">
        <v>1422</v>
      </c>
      <c r="C29" s="2339"/>
      <c r="D29" s="2339"/>
      <c r="E29" s="2339"/>
      <c r="F29" s="2340"/>
      <c r="G29" s="1559">
        <f>+SUM(G11:G28)</f>
        <v>0</v>
      </c>
      <c r="H29" s="1559">
        <f>+SUM(H11:H28)</f>
        <v>0</v>
      </c>
      <c r="I29" s="1559">
        <f>+SUM(I11:I28)</f>
        <v>0</v>
      </c>
      <c r="J29" s="1501"/>
      <c r="K29" s="1501"/>
      <c r="L29" s="1501"/>
      <c r="M29" s="1559">
        <f>+SUM(M11:M28)</f>
        <v>0</v>
      </c>
      <c r="N29" s="1559">
        <f>tc_QB10P11</f>
        <v>0</v>
      </c>
      <c r="O29" s="1546"/>
      <c r="P29" s="1"/>
    </row>
    <row r="30" spans="2:20" ht="13">
      <c r="B30" s="1492"/>
      <c r="C30" s="1492"/>
      <c r="D30" s="1492"/>
      <c r="E30" s="1492"/>
      <c r="F30" s="1492"/>
      <c r="G30" s="1492"/>
      <c r="H30" s="1492"/>
      <c r="I30" s="1492"/>
      <c r="J30" s="1492"/>
      <c r="K30" s="1492"/>
      <c r="L30" s="1492"/>
      <c r="M30" s="1492"/>
      <c r="N30" s="1492"/>
      <c r="O30" s="1492"/>
      <c r="P30" s="1492"/>
      <c r="Q30" s="1492"/>
      <c r="R30" s="1492"/>
      <c r="S30" s="1492"/>
      <c r="T30" s="1492"/>
    </row>
    <row r="31" spans="2:20" ht="23.25" customHeight="1">
      <c r="B31" s="2333" t="s">
        <v>1423</v>
      </c>
      <c r="C31" s="2333"/>
      <c r="D31" s="2333"/>
      <c r="E31" s="2333"/>
      <c r="F31" s="2333"/>
      <c r="G31" s="2333"/>
      <c r="H31" s="2333"/>
      <c r="I31" s="2333"/>
      <c r="J31" s="2333"/>
      <c r="K31" s="2333"/>
      <c r="L31" s="2333"/>
      <c r="M31" s="2333"/>
      <c r="N31" s="2333"/>
      <c r="O31" s="1534"/>
      <c r="P31" s="1534"/>
      <c r="Q31" s="1534"/>
      <c r="R31" s="1534"/>
      <c r="S31" s="1534"/>
      <c r="T31" s="1534"/>
    </row>
    <row r="32" spans="2:20" ht="12.75" customHeight="1">
      <c r="B32" s="2332" t="s">
        <v>1424</v>
      </c>
      <c r="C32" s="2332"/>
      <c r="D32" s="2332"/>
      <c r="E32" s="2332"/>
      <c r="F32" s="2332"/>
      <c r="G32" s="2332"/>
      <c r="H32" s="2332"/>
      <c r="I32" s="1549"/>
      <c r="J32" s="1549"/>
      <c r="K32" s="1549"/>
      <c r="L32" s="1549"/>
      <c r="M32" s="1549"/>
      <c r="N32" s="1549"/>
      <c r="O32" s="1548"/>
      <c r="P32" s="1548"/>
      <c r="Q32" s="1548"/>
      <c r="R32" s="1548"/>
      <c r="S32" s="1548"/>
      <c r="T32" s="1548"/>
    </row>
    <row r="33" spans="2:20" ht="16.5" customHeight="1">
      <c r="B33" s="2332" t="str">
        <f>"(c) Valeur reprise au tableau de ventilation des charges et des produits et du résultat."</f>
        <v>(c) Valeur reprise au tableau de ventilation des charges et des produits et du résultat.</v>
      </c>
      <c r="C33" s="2332"/>
      <c r="D33" s="2332"/>
      <c r="E33" s="2332"/>
      <c r="F33" s="2332"/>
      <c r="G33" s="2332"/>
      <c r="H33" s="2332"/>
      <c r="I33" s="2332"/>
      <c r="J33" s="2332"/>
      <c r="K33" s="2332"/>
      <c r="L33" s="2332"/>
      <c r="M33" s="2332"/>
      <c r="N33" s="2332"/>
      <c r="O33" s="1548"/>
      <c r="P33" s="1548"/>
      <c r="Q33" s="1548"/>
      <c r="R33" s="1548"/>
      <c r="S33" s="1548"/>
      <c r="T33" s="1548"/>
    </row>
    <row r="34" spans="2:20" ht="27.75" customHeight="1">
      <c r="B34" s="2335" t="s">
        <v>1425</v>
      </c>
      <c r="C34" s="2335"/>
      <c r="D34" s="2335"/>
      <c r="E34" s="2335"/>
      <c r="F34" s="2335"/>
      <c r="G34" s="2335"/>
      <c r="H34" s="2335"/>
      <c r="I34" s="2335"/>
      <c r="J34" s="2335"/>
      <c r="K34" s="2335"/>
      <c r="L34" s="2335"/>
      <c r="M34" s="2335"/>
      <c r="N34" s="2335"/>
      <c r="O34" s="1533"/>
      <c r="P34" s="1533"/>
      <c r="Q34" s="1533"/>
      <c r="R34" s="1533"/>
      <c r="S34" s="1533"/>
      <c r="T34" s="1533"/>
    </row>
    <row r="35" spans="2:20" ht="35.25" customHeight="1">
      <c r="B35" s="2335" t="s">
        <v>1426</v>
      </c>
      <c r="C35" s="2335"/>
      <c r="D35" s="2335"/>
      <c r="E35" s="2335"/>
      <c r="F35" s="2335"/>
      <c r="G35" s="2335"/>
      <c r="H35" s="2335"/>
      <c r="I35" s="2335"/>
      <c r="J35" s="2335"/>
      <c r="K35" s="2335"/>
      <c r="L35" s="2335"/>
      <c r="M35" s="2335"/>
      <c r="N35" s="2335"/>
      <c r="O35" s="1533"/>
      <c r="P35" s="1533"/>
      <c r="Q35" s="1533"/>
      <c r="R35" s="1533"/>
      <c r="S35" s="1533"/>
      <c r="T35" s="1533"/>
    </row>
    <row r="36" spans="2:20" ht="13.5" thickBot="1">
      <c r="B36" s="1492"/>
      <c r="C36" s="1492"/>
      <c r="D36" s="1492"/>
      <c r="E36" s="1492"/>
      <c r="F36" s="1492"/>
      <c r="G36" s="1492"/>
      <c r="H36" s="1492"/>
      <c r="I36" s="1492"/>
      <c r="J36" s="1492"/>
      <c r="K36" s="1492"/>
      <c r="L36" s="1492"/>
      <c r="M36" s="1492"/>
      <c r="N36" s="1492"/>
      <c r="O36" s="1492"/>
      <c r="P36" s="1492"/>
      <c r="Q36" s="1492"/>
      <c r="R36" s="1492"/>
      <c r="S36" s="1492"/>
      <c r="T36" s="1492"/>
    </row>
    <row r="37" spans="2:20" ht="24" customHeight="1" thickTop="1" thickBot="1">
      <c r="B37" s="1492"/>
      <c r="C37" s="1492"/>
      <c r="D37" s="1492"/>
      <c r="E37" s="1492"/>
      <c r="F37" s="1492"/>
      <c r="G37" s="1492"/>
      <c r="H37" s="1492"/>
      <c r="I37" s="1492"/>
      <c r="J37" s="1492"/>
      <c r="K37" s="1492"/>
      <c r="L37" s="1492"/>
      <c r="M37" s="1492"/>
      <c r="N37" s="62" t="s">
        <v>1402</v>
      </c>
      <c r="O37" s="1492"/>
      <c r="P37" s="1492"/>
      <c r="Q37" s="1492"/>
      <c r="R37" s="1492"/>
      <c r="S37" s="1492"/>
      <c r="T37" s="1492"/>
    </row>
    <row r="38" spans="2:20" ht="13" thickTop="1"/>
  </sheetData>
  <mergeCells count="20">
    <mergeCell ref="B35:N35"/>
    <mergeCell ref="B34:N34"/>
    <mergeCell ref="B33:N33"/>
    <mergeCell ref="B3:L3"/>
    <mergeCell ref="M6:M7"/>
    <mergeCell ref="N6:N7"/>
    <mergeCell ref="B29:F29"/>
    <mergeCell ref="H6:H7"/>
    <mergeCell ref="I6:I7"/>
    <mergeCell ref="J6:L7"/>
    <mergeCell ref="B6:B7"/>
    <mergeCell ref="C6:C7"/>
    <mergeCell ref="D6:D7"/>
    <mergeCell ref="E6:E7"/>
    <mergeCell ref="F6:F7"/>
    <mergeCell ref="G6:G7"/>
    <mergeCell ref="B32:H32"/>
    <mergeCell ref="L1:M1"/>
    <mergeCell ref="B31:N31"/>
    <mergeCell ref="B1:D1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R73"/>
  <sheetViews>
    <sheetView showGridLines="0" topLeftCell="A31" workbookViewId="0">
      <selection activeCell="N6" sqref="N6"/>
    </sheetView>
  </sheetViews>
  <sheetFormatPr baseColWidth="10" defaultColWidth="11.453125" defaultRowHeight="12.5"/>
  <cols>
    <col min="1" max="1" width="5.54296875" style="260" customWidth="1"/>
    <col min="2" max="2" width="6.54296875" style="260" customWidth="1"/>
    <col min="3" max="3" width="13.453125" style="260" customWidth="1"/>
    <col min="4" max="4" width="8.81640625" style="260" customWidth="1"/>
    <col min="5" max="8" width="9.1796875" style="260" customWidth="1"/>
    <col min="9" max="9" width="12.453125" style="260" bestFit="1" customWidth="1"/>
    <col min="10" max="10" width="11.1796875" style="260" bestFit="1" customWidth="1"/>
    <col min="11" max="11" width="9.1796875" style="260" customWidth="1"/>
    <col min="12" max="12" width="10.81640625" style="260" customWidth="1"/>
    <col min="13" max="13" width="11.81640625" style="260" customWidth="1"/>
    <col min="14" max="14" width="11.26953125" style="260" customWidth="1"/>
    <col min="15" max="15" width="10.7265625" style="260" customWidth="1"/>
    <col min="16" max="16" width="11" style="260" customWidth="1"/>
    <col min="17" max="16384" width="11.453125" style="260"/>
  </cols>
  <sheetData>
    <row r="1" spans="1:16" ht="16" customHeight="1">
      <c r="A1" s="290" t="s">
        <v>90</v>
      </c>
      <c r="B1" s="1893">
        <f>tc_SIGLESEM</f>
        <v>0</v>
      </c>
      <c r="C1" s="1893"/>
      <c r="D1" s="1893"/>
      <c r="E1" s="1893"/>
      <c r="F1" s="1893"/>
      <c r="G1" s="1893"/>
      <c r="H1" s="1893"/>
      <c r="I1" s="1893"/>
      <c r="J1" s="1893"/>
      <c r="K1" s="359"/>
      <c r="L1" s="2380" t="s">
        <v>91</v>
      </c>
      <c r="M1" s="2380"/>
      <c r="N1" s="2380"/>
      <c r="O1" s="1284"/>
      <c r="P1" s="1211">
        <f>tc_DCLOT</f>
        <v>0</v>
      </c>
    </row>
    <row r="2" spans="1:16" ht="6.65" customHeight="1"/>
    <row r="3" spans="1:16" ht="12" customHeight="1" thickBot="1"/>
    <row r="4" spans="1:16" s="291" customFormat="1" ht="19" thickTop="1" thickBot="1">
      <c r="B4" s="2381" t="s">
        <v>847</v>
      </c>
      <c r="C4" s="2382"/>
      <c r="D4" s="2382"/>
      <c r="E4" s="2382"/>
      <c r="F4" s="2382"/>
      <c r="G4" s="2382"/>
      <c r="H4" s="2382"/>
      <c r="I4" s="2382"/>
      <c r="J4" s="2382"/>
      <c r="K4" s="2382"/>
      <c r="L4" s="2383"/>
      <c r="M4" s="1304"/>
      <c r="N4" s="123"/>
      <c r="O4" s="123"/>
      <c r="P4" s="126" t="s">
        <v>1163</v>
      </c>
    </row>
    <row r="5" spans="1:16" ht="19" thickTop="1" thickBot="1">
      <c r="B5" s="2384" t="s">
        <v>257</v>
      </c>
      <c r="C5" s="2385"/>
      <c r="D5" s="2385"/>
      <c r="E5" s="2385"/>
      <c r="F5" s="2385"/>
      <c r="G5" s="2385"/>
      <c r="H5" s="2385"/>
      <c r="I5" s="2385"/>
      <c r="J5" s="2385"/>
      <c r="K5" s="2385"/>
      <c r="L5" s="2386"/>
      <c r="M5" s="1304"/>
      <c r="N5" s="712" t="s">
        <v>1620</v>
      </c>
      <c r="O5" s="712"/>
      <c r="P5" s="711"/>
    </row>
    <row r="6" spans="1:16" ht="12" customHeight="1" thickBot="1"/>
    <row r="7" spans="1:16" ht="11.9" customHeight="1">
      <c r="B7" s="2365" t="s">
        <v>848</v>
      </c>
      <c r="C7" s="2366"/>
      <c r="D7" s="2367"/>
      <c r="E7" s="2371" t="s">
        <v>849</v>
      </c>
      <c r="F7" s="2367"/>
      <c r="G7" s="2371" t="s">
        <v>850</v>
      </c>
      <c r="H7" s="2366"/>
      <c r="I7" s="2366"/>
      <c r="J7" s="2366"/>
      <c r="K7" s="2366"/>
      <c r="L7" s="2366"/>
      <c r="M7" s="2366"/>
      <c r="N7" s="2366"/>
      <c r="O7" s="2366"/>
      <c r="P7" s="2372"/>
    </row>
    <row r="8" spans="1:16" ht="11.9" customHeight="1">
      <c r="B8" s="2368" t="s">
        <v>851</v>
      </c>
      <c r="C8" s="2369"/>
      <c r="D8" s="2370"/>
      <c r="E8" s="2373"/>
      <c r="F8" s="2374"/>
      <c r="G8" s="2373"/>
      <c r="H8" s="2375"/>
      <c r="I8" s="2375"/>
      <c r="J8" s="2375"/>
      <c r="K8" s="2375"/>
      <c r="L8" s="2375"/>
      <c r="M8" s="2375"/>
      <c r="N8" s="2375"/>
      <c r="O8" s="2375"/>
      <c r="P8" s="2376"/>
    </row>
    <row r="9" spans="1:16" ht="11.9" customHeight="1">
      <c r="B9" s="1371"/>
      <c r="C9" s="1372"/>
      <c r="D9" s="1283"/>
      <c r="E9" s="292" t="s">
        <v>852</v>
      </c>
      <c r="F9" s="293" t="s">
        <v>853</v>
      </c>
      <c r="G9" s="2377" t="s">
        <v>854</v>
      </c>
      <c r="H9" s="2378"/>
      <c r="I9" s="2378"/>
      <c r="J9" s="2379"/>
      <c r="K9" s="2377" t="s">
        <v>854</v>
      </c>
      <c r="L9" s="2378"/>
      <c r="M9" s="2379"/>
      <c r="N9" s="2377" t="s">
        <v>854</v>
      </c>
      <c r="O9" s="2378"/>
      <c r="P9" s="2387"/>
    </row>
    <row r="10" spans="1:16" ht="11.9" customHeight="1">
      <c r="B10" s="2394" t="s">
        <v>855</v>
      </c>
      <c r="C10" s="2378"/>
      <c r="D10" s="2379"/>
      <c r="E10" s="292" t="s">
        <v>856</v>
      </c>
      <c r="F10" s="293" t="s">
        <v>857</v>
      </c>
      <c r="G10" s="2388" t="s">
        <v>865</v>
      </c>
      <c r="H10" s="2389"/>
      <c r="I10" s="2389"/>
      <c r="J10" s="2390"/>
      <c r="K10" s="2388" t="s">
        <v>866</v>
      </c>
      <c r="L10" s="2389"/>
      <c r="M10" s="2390"/>
      <c r="N10" s="2388" t="s">
        <v>867</v>
      </c>
      <c r="O10" s="2389"/>
      <c r="P10" s="2398"/>
    </row>
    <row r="11" spans="1:16" ht="11.9" customHeight="1">
      <c r="B11" s="2399"/>
      <c r="C11" s="2375"/>
      <c r="D11" s="1283"/>
      <c r="E11" s="292" t="s">
        <v>868</v>
      </c>
      <c r="F11" s="293" t="s">
        <v>869</v>
      </c>
      <c r="G11" s="2373" t="s">
        <v>870</v>
      </c>
      <c r="H11" s="2375"/>
      <c r="I11" s="2375"/>
      <c r="J11" s="2374"/>
      <c r="K11" s="2373" t="s">
        <v>472</v>
      </c>
      <c r="L11" s="2375"/>
      <c r="M11" s="1283"/>
      <c r="N11" s="2373" t="s">
        <v>472</v>
      </c>
      <c r="O11" s="2375"/>
      <c r="P11" s="2376"/>
    </row>
    <row r="12" spans="1:16" ht="11.9" customHeight="1">
      <c r="B12" s="1373" t="s">
        <v>871</v>
      </c>
      <c r="C12" s="1346" t="s">
        <v>872</v>
      </c>
      <c r="D12" s="2400" t="s">
        <v>1259</v>
      </c>
      <c r="E12" s="292" t="s">
        <v>873</v>
      </c>
      <c r="F12" s="293" t="s">
        <v>874</v>
      </c>
      <c r="G12" s="1374" t="s">
        <v>875</v>
      </c>
      <c r="H12" s="1346" t="s">
        <v>603</v>
      </c>
      <c r="I12" s="1346" t="s">
        <v>1155</v>
      </c>
      <c r="J12" s="1346" t="s">
        <v>876</v>
      </c>
      <c r="K12" s="1374" t="s">
        <v>875</v>
      </c>
      <c r="L12" s="1346" t="s">
        <v>603</v>
      </c>
      <c r="M12" s="1346" t="s">
        <v>1155</v>
      </c>
      <c r="N12" s="1374" t="s">
        <v>875</v>
      </c>
      <c r="O12" s="1374" t="s">
        <v>603</v>
      </c>
      <c r="P12" s="1377" t="s">
        <v>1155</v>
      </c>
    </row>
    <row r="13" spans="1:16" ht="11.9" customHeight="1">
      <c r="B13" s="1375"/>
      <c r="C13" s="293"/>
      <c r="D13" s="2401"/>
      <c r="E13" s="292" t="s">
        <v>870</v>
      </c>
      <c r="F13" s="293"/>
      <c r="G13" s="292"/>
      <c r="H13" s="293"/>
      <c r="I13" s="293" t="s">
        <v>1441</v>
      </c>
      <c r="J13" s="293"/>
      <c r="K13" s="292"/>
      <c r="L13" s="293"/>
      <c r="M13" s="293" t="s">
        <v>1156</v>
      </c>
      <c r="N13" s="292" t="s">
        <v>472</v>
      </c>
      <c r="O13" s="292"/>
      <c r="P13" s="1378" t="s">
        <v>1156</v>
      </c>
    </row>
    <row r="14" spans="1:16" s="302" customFormat="1" ht="15" customHeight="1">
      <c r="B14" s="1376"/>
      <c r="C14" s="1283"/>
      <c r="D14" s="2402"/>
      <c r="E14" s="305">
        <v>1</v>
      </c>
      <c r="F14" s="306">
        <v>2</v>
      </c>
      <c r="G14" s="305">
        <v>3</v>
      </c>
      <c r="H14" s="306">
        <v>4</v>
      </c>
      <c r="I14" s="306" t="s">
        <v>1157</v>
      </c>
      <c r="J14" s="305">
        <v>5</v>
      </c>
      <c r="K14" s="306">
        <v>6</v>
      </c>
      <c r="L14" s="305">
        <v>7</v>
      </c>
      <c r="M14" s="305" t="s">
        <v>1158</v>
      </c>
      <c r="N14" s="305">
        <v>8</v>
      </c>
      <c r="O14" s="305">
        <v>9</v>
      </c>
      <c r="P14" s="1327" t="s">
        <v>1159</v>
      </c>
    </row>
    <row r="15" spans="1:16" ht="13">
      <c r="B15" s="2391" t="s">
        <v>1478</v>
      </c>
      <c r="C15" s="2392"/>
      <c r="D15" s="2392"/>
      <c r="E15" s="2392"/>
      <c r="F15" s="2392"/>
      <c r="G15" s="2392"/>
      <c r="H15" s="2392"/>
      <c r="I15" s="2392"/>
      <c r="J15" s="2392"/>
      <c r="K15" s="2392"/>
      <c r="L15" s="2393"/>
      <c r="M15" s="1282"/>
      <c r="N15" s="263"/>
      <c r="O15" s="308"/>
      <c r="P15" s="310"/>
    </row>
    <row r="16" spans="1:16" ht="13">
      <c r="B16" s="2395"/>
      <c r="C16" s="2396"/>
      <c r="D16" s="2396"/>
      <c r="E16" s="2396"/>
      <c r="F16" s="2396"/>
      <c r="G16" s="2396"/>
      <c r="H16" s="2396"/>
      <c r="I16" s="2396"/>
      <c r="J16" s="2396"/>
      <c r="K16" s="2396"/>
      <c r="L16" s="2396"/>
      <c r="M16" s="2396"/>
      <c r="N16" s="2396"/>
      <c r="O16" s="2396"/>
      <c r="P16" s="2397"/>
    </row>
    <row r="17" spans="1:17" ht="12" customHeight="1">
      <c r="B17" s="1050"/>
      <c r="C17" s="1048"/>
      <c r="D17" s="1418" t="s">
        <v>472</v>
      </c>
      <c r="E17" s="1049"/>
      <c r="F17" s="1049"/>
      <c r="G17" s="1049"/>
      <c r="H17" s="1049"/>
      <c r="I17" s="1049"/>
      <c r="J17" s="1106">
        <f>E17-G17-H17-I17</f>
        <v>0</v>
      </c>
      <c r="K17" s="1049"/>
      <c r="L17" s="1049"/>
      <c r="M17" s="1049"/>
      <c r="N17" s="1106">
        <f>+G17-K17</f>
        <v>0</v>
      </c>
      <c r="O17" s="1305">
        <f>H17-L17</f>
        <v>0</v>
      </c>
      <c r="P17" s="1107">
        <f>I17-M17</f>
        <v>0</v>
      </c>
      <c r="Q17" s="980" t="s">
        <v>786</v>
      </c>
    </row>
    <row r="18" spans="1:17" ht="12" customHeight="1">
      <c r="A18" s="2353" t="s">
        <v>1288</v>
      </c>
      <c r="B18" s="2353"/>
      <c r="C18" s="2353"/>
      <c r="D18" s="2353"/>
      <c r="E18" s="2353"/>
      <c r="F18" s="2353"/>
      <c r="G18" s="2354"/>
      <c r="H18" s="1426"/>
      <c r="I18" s="1426"/>
      <c r="J18" s="1427"/>
      <c r="K18" s="1426"/>
      <c r="L18" s="1426"/>
      <c r="M18" s="1426"/>
      <c r="N18" s="1427"/>
      <c r="O18" s="1428"/>
      <c r="P18" s="1429"/>
      <c r="Q18" s="980"/>
    </row>
    <row r="19" spans="1:17" ht="6.65" customHeight="1">
      <c r="B19" s="311"/>
      <c r="C19" s="262"/>
      <c r="D19" s="262"/>
      <c r="E19" s="504"/>
      <c r="F19" s="504"/>
      <c r="G19" s="504"/>
      <c r="H19" s="504"/>
      <c r="I19" s="504"/>
      <c r="J19" s="504"/>
      <c r="K19" s="504"/>
      <c r="L19" s="504"/>
      <c r="M19" s="504"/>
      <c r="N19" s="504"/>
      <c r="O19" s="1306"/>
      <c r="P19" s="505"/>
    </row>
    <row r="20" spans="1:17" s="887" customFormat="1" ht="17.25" customHeight="1">
      <c r="A20" s="890" t="s">
        <v>434</v>
      </c>
      <c r="B20" s="888"/>
      <c r="C20" s="889" t="s">
        <v>877</v>
      </c>
      <c r="D20" s="1108">
        <f t="shared" ref="D20:P20" si="0">SUM(D17:D19)</f>
        <v>0</v>
      </c>
      <c r="E20" s="1108">
        <f t="shared" si="0"/>
        <v>0</v>
      </c>
      <c r="F20" s="1108">
        <f t="shared" si="0"/>
        <v>0</v>
      </c>
      <c r="G20" s="1108">
        <f t="shared" si="0"/>
        <v>0</v>
      </c>
      <c r="H20" s="1108">
        <f t="shared" si="0"/>
        <v>0</v>
      </c>
      <c r="I20" s="1108">
        <f t="shared" si="0"/>
        <v>0</v>
      </c>
      <c r="J20" s="1108">
        <f t="shared" si="0"/>
        <v>0</v>
      </c>
      <c r="K20" s="1108">
        <f t="shared" si="0"/>
        <v>0</v>
      </c>
      <c r="L20" s="1108">
        <f t="shared" si="0"/>
        <v>0</v>
      </c>
      <c r="M20" s="1108">
        <f t="shared" si="0"/>
        <v>0</v>
      </c>
      <c r="N20" s="1108">
        <f t="shared" si="0"/>
        <v>0</v>
      </c>
      <c r="O20" s="1108">
        <f t="shared" si="0"/>
        <v>0</v>
      </c>
      <c r="P20" s="1108">
        <f t="shared" si="0"/>
        <v>0</v>
      </c>
    </row>
    <row r="21" spans="1:17" ht="6.65" customHeight="1">
      <c r="B21" s="311"/>
      <c r="C21" s="261"/>
      <c r="D21" s="261"/>
      <c r="E21" s="375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7"/>
    </row>
    <row r="22" spans="1:17" ht="12" customHeight="1">
      <c r="A22" s="260" t="s">
        <v>436</v>
      </c>
      <c r="B22" s="312"/>
      <c r="C22" s="378" t="s">
        <v>878</v>
      </c>
      <c r="D22" s="381"/>
      <c r="E22" s="379" t="s">
        <v>879</v>
      </c>
      <c r="F22" s="1109">
        <f>E20-F20</f>
        <v>0</v>
      </c>
      <c r="G22" s="376"/>
      <c r="H22" s="376"/>
      <c r="I22" s="376"/>
      <c r="J22" s="380"/>
      <c r="K22" s="2355" t="s">
        <v>880</v>
      </c>
      <c r="L22" s="2356"/>
      <c r="M22" s="506"/>
      <c r="N22" s="1315" t="s">
        <v>1161</v>
      </c>
      <c r="O22" s="379"/>
      <c r="P22" s="1307">
        <f>SUM(N20:P20)</f>
        <v>0</v>
      </c>
    </row>
    <row r="23" spans="1:17" ht="12" customHeight="1">
      <c r="B23" s="311"/>
      <c r="C23" s="262"/>
      <c r="D23" s="262"/>
      <c r="E23" s="378"/>
      <c r="F23" s="379"/>
      <c r="G23" s="376"/>
      <c r="H23" s="376"/>
      <c r="I23" s="376"/>
      <c r="J23" s="380"/>
      <c r="K23" s="381"/>
      <c r="L23" s="381"/>
      <c r="M23" s="381"/>
      <c r="N23" s="379"/>
      <c r="O23" s="379"/>
      <c r="P23" s="377"/>
    </row>
    <row r="24" spans="1:17" ht="12" customHeight="1">
      <c r="A24" s="260" t="s">
        <v>438</v>
      </c>
      <c r="B24" s="311"/>
      <c r="C24" s="262"/>
      <c r="D24" s="262"/>
      <c r="E24" s="378"/>
      <c r="F24" s="379"/>
      <c r="G24" s="376"/>
      <c r="H24" s="381" t="s">
        <v>881</v>
      </c>
      <c r="I24" s="381"/>
      <c r="J24" s="1109">
        <f>P22-F22</f>
        <v>0</v>
      </c>
      <c r="K24" s="506" t="s">
        <v>882</v>
      </c>
      <c r="L24" s="381"/>
      <c r="M24" s="381"/>
      <c r="N24" s="379"/>
      <c r="O24" s="379"/>
      <c r="P24" s="377"/>
    </row>
    <row r="25" spans="1:17" ht="13" customHeight="1">
      <c r="B25" s="311"/>
      <c r="C25" s="262"/>
      <c r="D25" s="262"/>
      <c r="E25" s="382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3"/>
    </row>
    <row r="26" spans="1:17" ht="13">
      <c r="A26" s="1424"/>
      <c r="B26" s="2359" t="s">
        <v>885</v>
      </c>
      <c r="C26" s="2360"/>
      <c r="D26" s="2360"/>
      <c r="E26" s="2360"/>
      <c r="F26" s="2360"/>
      <c r="G26" s="2361"/>
      <c r="H26" s="380"/>
      <c r="I26" s="380"/>
      <c r="J26" s="380"/>
      <c r="K26" s="380"/>
      <c r="L26" s="380"/>
      <c r="M26" s="380"/>
      <c r="N26" s="380"/>
      <c r="O26" s="380"/>
      <c r="P26" s="383"/>
    </row>
    <row r="27" spans="1:17" ht="3.75" customHeight="1">
      <c r="A27" s="1424"/>
      <c r="B27" s="312"/>
      <c r="C27" s="309"/>
      <c r="D27" s="309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3"/>
    </row>
    <row r="28" spans="1:17" ht="16.5" customHeight="1">
      <c r="A28" s="1424"/>
      <c r="B28" s="312"/>
      <c r="C28" s="2362" t="s">
        <v>1509</v>
      </c>
      <c r="D28" s="2363"/>
      <c r="E28" s="2363"/>
      <c r="F28" s="2364"/>
      <c r="G28" s="382"/>
      <c r="H28" s="382"/>
      <c r="I28" s="382"/>
      <c r="J28" s="382"/>
      <c r="K28" s="382"/>
      <c r="L28" s="382"/>
      <c r="M28" s="382"/>
      <c r="N28" s="382"/>
      <c r="O28" s="382"/>
      <c r="P28" s="383"/>
    </row>
    <row r="29" spans="1:17" ht="3.75" customHeight="1">
      <c r="A29" s="1424"/>
      <c r="B29" s="312"/>
      <c r="C29" s="309"/>
      <c r="D29" s="309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3"/>
    </row>
    <row r="30" spans="1:17" ht="3.65" customHeight="1">
      <c r="A30" s="1424"/>
      <c r="B30" s="312"/>
      <c r="C30" s="309"/>
      <c r="D30" s="309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3"/>
    </row>
    <row r="31" spans="1:17" ht="12" customHeight="1">
      <c r="A31" s="1424"/>
      <c r="B31" s="1050"/>
      <c r="C31" s="1223"/>
      <c r="D31" s="1418"/>
      <c r="E31" s="1408"/>
      <c r="F31" s="1049"/>
      <c r="G31" s="1049"/>
      <c r="H31" s="1049"/>
      <c r="I31" s="1049"/>
      <c r="J31" s="1106">
        <f>+E31-SUM(G31:I31)</f>
        <v>0</v>
      </c>
      <c r="K31" s="1049"/>
      <c r="L31" s="1049"/>
      <c r="M31" s="1049"/>
      <c r="N31" s="1106">
        <f>+G31-K31</f>
        <v>0</v>
      </c>
      <c r="O31" s="1106">
        <f>H31-L31</f>
        <v>0</v>
      </c>
      <c r="P31" s="1308">
        <f>I31-M31</f>
        <v>0</v>
      </c>
      <c r="Q31" s="980" t="s">
        <v>786</v>
      </c>
    </row>
    <row r="32" spans="1:17" s="1424" customFormat="1" ht="12" customHeight="1">
      <c r="A32" s="2353" t="s">
        <v>1288</v>
      </c>
      <c r="B32" s="2353"/>
      <c r="C32" s="2353"/>
      <c r="D32" s="2353"/>
      <c r="E32" s="2353"/>
      <c r="F32" s="2353"/>
      <c r="G32" s="2354"/>
      <c r="H32" s="1426"/>
      <c r="I32" s="1426"/>
      <c r="J32" s="1427"/>
      <c r="K32" s="1426"/>
      <c r="L32" s="1426"/>
      <c r="M32" s="1426"/>
      <c r="N32" s="1427"/>
      <c r="O32" s="1427"/>
      <c r="P32" s="1430"/>
      <c r="Q32" s="1425"/>
    </row>
    <row r="33" spans="1:18" ht="6.65" customHeight="1">
      <c r="A33" s="1424"/>
      <c r="B33" s="312"/>
      <c r="C33" s="308"/>
      <c r="D33" s="308"/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504"/>
      <c r="P33" s="1309"/>
    </row>
    <row r="34" spans="1:18" ht="13">
      <c r="A34" s="1425" t="s">
        <v>1261</v>
      </c>
      <c r="B34" s="312"/>
      <c r="C34" s="261" t="s">
        <v>1221</v>
      </c>
      <c r="D34" s="1109">
        <f t="shared" ref="D34:P34" si="1">SUM(D31:D33)</f>
        <v>0</v>
      </c>
      <c r="E34" s="1109">
        <f t="shared" si="1"/>
        <v>0</v>
      </c>
      <c r="F34" s="1109">
        <f t="shared" si="1"/>
        <v>0</v>
      </c>
      <c r="G34" s="1109">
        <f t="shared" si="1"/>
        <v>0</v>
      </c>
      <c r="H34" s="1109">
        <f t="shared" si="1"/>
        <v>0</v>
      </c>
      <c r="I34" s="1109">
        <f t="shared" si="1"/>
        <v>0</v>
      </c>
      <c r="J34" s="1109">
        <f t="shared" si="1"/>
        <v>0</v>
      </c>
      <c r="K34" s="1109">
        <f t="shared" si="1"/>
        <v>0</v>
      </c>
      <c r="L34" s="1109">
        <f t="shared" si="1"/>
        <v>0</v>
      </c>
      <c r="M34" s="1109">
        <f t="shared" si="1"/>
        <v>0</v>
      </c>
      <c r="N34" s="1109">
        <f t="shared" si="1"/>
        <v>0</v>
      </c>
      <c r="O34" s="1109">
        <f t="shared" si="1"/>
        <v>0</v>
      </c>
      <c r="P34" s="1310">
        <f t="shared" si="1"/>
        <v>0</v>
      </c>
    </row>
    <row r="35" spans="1:18" ht="6.65" customHeight="1">
      <c r="A35" s="1424"/>
      <c r="B35" s="311"/>
      <c r="C35" s="261"/>
      <c r="D35" s="261"/>
      <c r="E35" s="375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7"/>
    </row>
    <row r="36" spans="1:18" ht="12" customHeight="1">
      <c r="A36" s="1425" t="s">
        <v>1262</v>
      </c>
      <c r="B36" s="312"/>
      <c r="C36" s="378" t="s">
        <v>878</v>
      </c>
      <c r="D36" s="381"/>
      <c r="E36" s="379" t="s">
        <v>879</v>
      </c>
      <c r="F36" s="1109">
        <f>E34-F34</f>
        <v>0</v>
      </c>
      <c r="G36" s="376"/>
      <c r="H36" s="376"/>
      <c r="I36" s="376"/>
      <c r="J36" s="380"/>
      <c r="K36" s="2355" t="s">
        <v>880</v>
      </c>
      <c r="L36" s="2356"/>
      <c r="M36" s="506"/>
      <c r="N36" s="1315" t="s">
        <v>1161</v>
      </c>
      <c r="O36" s="379"/>
      <c r="P36" s="1307">
        <f>SUM(N34:P34)</f>
        <v>0</v>
      </c>
    </row>
    <row r="37" spans="1:18" ht="12" customHeight="1">
      <c r="A37" s="1424"/>
      <c r="B37" s="311"/>
      <c r="C37" s="262"/>
      <c r="D37" s="262"/>
      <c r="E37" s="378"/>
      <c r="F37" s="379"/>
      <c r="G37" s="376"/>
      <c r="H37" s="376"/>
      <c r="I37" s="376"/>
      <c r="J37" s="380"/>
      <c r="K37" s="381"/>
      <c r="L37" s="381"/>
      <c r="M37" s="381"/>
      <c r="N37" s="379"/>
      <c r="O37" s="379"/>
      <c r="P37" s="377"/>
    </row>
    <row r="38" spans="1:18" ht="12" customHeight="1">
      <c r="A38" s="1424"/>
      <c r="B38" s="311"/>
      <c r="C38" s="2362" t="s">
        <v>1519</v>
      </c>
      <c r="D38" s="2363"/>
      <c r="E38" s="2363"/>
      <c r="F38" s="2363"/>
      <c r="G38" s="2363"/>
      <c r="H38" s="2363"/>
      <c r="I38" s="2364"/>
      <c r="J38" s="380"/>
      <c r="K38" s="381"/>
      <c r="L38" s="381"/>
      <c r="M38" s="381"/>
      <c r="N38" s="379"/>
      <c r="O38" s="379"/>
      <c r="P38" s="377"/>
    </row>
    <row r="39" spans="1:18" ht="12" customHeight="1">
      <c r="A39" s="1424"/>
      <c r="B39" s="1050"/>
      <c r="C39" s="1223"/>
      <c r="D39" s="1418"/>
      <c r="E39" s="1049"/>
      <c r="F39" s="1049"/>
      <c r="G39" s="1049"/>
      <c r="H39" s="1049"/>
      <c r="I39" s="1049"/>
      <c r="J39" s="1106">
        <f>+E39-SUM(G39:I39)</f>
        <v>0</v>
      </c>
      <c r="K39" s="1049"/>
      <c r="L39" s="1049"/>
      <c r="M39" s="1049"/>
      <c r="N39" s="1106">
        <f>+G39-K39</f>
        <v>0</v>
      </c>
      <c r="O39" s="1106">
        <f>H39-L39</f>
        <v>0</v>
      </c>
      <c r="P39" s="1308">
        <f>I39-M39</f>
        <v>0</v>
      </c>
      <c r="Q39" s="980" t="s">
        <v>786</v>
      </c>
      <c r="R39" s="1345"/>
    </row>
    <row r="40" spans="1:18" s="1424" customFormat="1" ht="12" customHeight="1">
      <c r="A40" s="2353" t="s">
        <v>1288</v>
      </c>
      <c r="B40" s="2353"/>
      <c r="C40" s="2353"/>
      <c r="D40" s="2353"/>
      <c r="E40" s="2353"/>
      <c r="F40" s="2353"/>
      <c r="G40" s="2354"/>
      <c r="H40" s="1426"/>
      <c r="I40" s="1426"/>
      <c r="J40" s="1427"/>
      <c r="K40" s="1426"/>
      <c r="L40" s="1426"/>
      <c r="M40" s="1426"/>
      <c r="N40" s="1427"/>
      <c r="O40" s="1427"/>
      <c r="P40" s="1430"/>
      <c r="Q40" s="1425"/>
      <c r="R40" s="1431"/>
    </row>
    <row r="41" spans="1:18" ht="6.65" customHeight="1">
      <c r="A41" s="1424"/>
      <c r="B41" s="312"/>
      <c r="C41" s="308"/>
      <c r="D41" s="308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1309"/>
    </row>
    <row r="42" spans="1:18" ht="13">
      <c r="A42" s="1425" t="s">
        <v>1263</v>
      </c>
      <c r="B42" s="312"/>
      <c r="C42" s="261" t="s">
        <v>1222</v>
      </c>
      <c r="D42" s="1109">
        <f>SUM(D39:D41)</f>
        <v>0</v>
      </c>
      <c r="E42" s="1109">
        <f>SUM(E39:E41)</f>
        <v>0</v>
      </c>
      <c r="F42" s="1109">
        <f>SUM(F39:F41)</f>
        <v>0</v>
      </c>
      <c r="G42" s="1109">
        <f>SUM(G39:G41)</f>
        <v>0</v>
      </c>
      <c r="H42" s="1109">
        <f>SUM(H39:H41)</f>
        <v>0</v>
      </c>
      <c r="I42" s="1109">
        <f t="shared" ref="I42:P42" si="2">SUM(I39:I41)</f>
        <v>0</v>
      </c>
      <c r="J42" s="1109">
        <f t="shared" si="2"/>
        <v>0</v>
      </c>
      <c r="K42" s="1109">
        <f t="shared" si="2"/>
        <v>0</v>
      </c>
      <c r="L42" s="1109">
        <f t="shared" si="2"/>
        <v>0</v>
      </c>
      <c r="M42" s="1109">
        <f t="shared" si="2"/>
        <v>0</v>
      </c>
      <c r="N42" s="1109">
        <f t="shared" si="2"/>
        <v>0</v>
      </c>
      <c r="O42" s="1109">
        <f t="shared" si="2"/>
        <v>0</v>
      </c>
      <c r="P42" s="1310">
        <f t="shared" si="2"/>
        <v>0</v>
      </c>
    </row>
    <row r="43" spans="1:18" ht="6.65" customHeight="1">
      <c r="A43" s="1424"/>
      <c r="B43" s="311"/>
      <c r="C43" s="261"/>
      <c r="D43" s="261"/>
      <c r="E43" s="375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7"/>
    </row>
    <row r="44" spans="1:18" ht="12" customHeight="1">
      <c r="A44" s="1425" t="s">
        <v>1264</v>
      </c>
      <c r="B44" s="312"/>
      <c r="C44" s="378" t="s">
        <v>878</v>
      </c>
      <c r="D44" s="381"/>
      <c r="E44" s="379" t="s">
        <v>879</v>
      </c>
      <c r="F44" s="1109">
        <f>E42-F42</f>
        <v>0</v>
      </c>
      <c r="G44" s="376"/>
      <c r="H44" s="376"/>
      <c r="I44" s="376"/>
      <c r="J44" s="380"/>
      <c r="K44" s="2355" t="s">
        <v>880</v>
      </c>
      <c r="L44" s="2356"/>
      <c r="M44" s="506"/>
      <c r="N44" s="1315" t="s">
        <v>1161</v>
      </c>
      <c r="O44" s="379"/>
      <c r="P44" s="1307">
        <f>SUM(N42:P42)</f>
        <v>0</v>
      </c>
    </row>
    <row r="45" spans="1:18" ht="12" customHeight="1">
      <c r="A45" s="1424"/>
      <c r="B45" s="311"/>
      <c r="C45" s="262"/>
      <c r="D45" s="262"/>
      <c r="E45" s="378"/>
      <c r="F45" s="379"/>
      <c r="G45" s="376"/>
      <c r="H45" s="376"/>
      <c r="I45" s="376"/>
      <c r="J45" s="380"/>
      <c r="K45" s="381"/>
      <c r="L45" s="381"/>
      <c r="M45" s="381"/>
      <c r="N45" s="379"/>
      <c r="O45" s="379"/>
      <c r="P45" s="377"/>
    </row>
    <row r="46" spans="1:18" ht="12" customHeight="1">
      <c r="A46" s="1424" t="s">
        <v>444</v>
      </c>
      <c r="B46" s="311"/>
      <c r="C46" s="262"/>
      <c r="D46" s="262"/>
      <c r="E46" s="378"/>
      <c r="F46" s="379"/>
      <c r="G46" s="376"/>
      <c r="H46" s="381" t="s">
        <v>881</v>
      </c>
      <c r="I46" s="381"/>
      <c r="J46" s="1109">
        <f>P36-F36+P44-F44</f>
        <v>0</v>
      </c>
      <c r="K46" s="506" t="s">
        <v>882</v>
      </c>
      <c r="L46" s="381"/>
      <c r="M46" s="381"/>
      <c r="N46" s="379"/>
      <c r="O46" s="379"/>
      <c r="P46" s="377"/>
    </row>
    <row r="47" spans="1:18" ht="6.65" customHeight="1" thickBot="1">
      <c r="A47" s="1424"/>
      <c r="B47" s="311"/>
      <c r="C47" s="262"/>
      <c r="D47" s="262"/>
      <c r="E47" s="382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3"/>
    </row>
    <row r="48" spans="1:18" ht="17.25" customHeight="1" thickTop="1" thickBot="1">
      <c r="A48" s="1424" t="s">
        <v>446</v>
      </c>
      <c r="B48" s="314"/>
      <c r="C48" s="1334" t="s">
        <v>890</v>
      </c>
      <c r="D48" s="1111">
        <f t="shared" ref="D48:P48" si="3">D20+D34+D42</f>
        <v>0</v>
      </c>
      <c r="E48" s="1111">
        <f t="shared" si="3"/>
        <v>0</v>
      </c>
      <c r="F48" s="1111">
        <f t="shared" si="3"/>
        <v>0</v>
      </c>
      <c r="G48" s="1111">
        <f t="shared" si="3"/>
        <v>0</v>
      </c>
      <c r="H48" s="1111">
        <f t="shared" si="3"/>
        <v>0</v>
      </c>
      <c r="I48" s="1111">
        <f t="shared" si="3"/>
        <v>0</v>
      </c>
      <c r="J48" s="1111">
        <f t="shared" si="3"/>
        <v>0</v>
      </c>
      <c r="K48" s="1111">
        <f t="shared" si="3"/>
        <v>0</v>
      </c>
      <c r="L48" s="1111">
        <f t="shared" si="3"/>
        <v>0</v>
      </c>
      <c r="M48" s="1111">
        <f t="shared" si="3"/>
        <v>0</v>
      </c>
      <c r="N48" s="1111">
        <f t="shared" si="3"/>
        <v>0</v>
      </c>
      <c r="O48" s="1111">
        <f t="shared" si="3"/>
        <v>0</v>
      </c>
      <c r="P48" s="1111">
        <f t="shared" si="3"/>
        <v>0</v>
      </c>
    </row>
    <row r="49" spans="1:17" ht="6.65" customHeight="1" thickTop="1" thickBot="1">
      <c r="B49" s="311"/>
      <c r="C49" s="262"/>
      <c r="D49" s="262"/>
      <c r="E49" s="378"/>
      <c r="F49" s="379"/>
      <c r="G49" s="376"/>
      <c r="H49" s="376"/>
      <c r="I49" s="376"/>
      <c r="J49" s="380"/>
      <c r="K49" s="381"/>
      <c r="L49" s="381"/>
      <c r="M49" s="381"/>
      <c r="N49" s="379"/>
      <c r="O49" s="379"/>
      <c r="P49" s="377"/>
    </row>
    <row r="50" spans="1:17" s="887" customFormat="1" ht="17.25" customHeight="1" thickTop="1" thickBot="1">
      <c r="A50" s="890" t="s">
        <v>448</v>
      </c>
      <c r="B50" s="888"/>
      <c r="C50" s="892" t="s">
        <v>878</v>
      </c>
      <c r="D50" s="1281"/>
      <c r="E50" s="893" t="s">
        <v>879</v>
      </c>
      <c r="F50" s="1113">
        <f>E48-F48</f>
        <v>0</v>
      </c>
      <c r="G50" s="894"/>
      <c r="H50" s="894"/>
      <c r="I50" s="894"/>
      <c r="J50" s="894"/>
      <c r="K50" s="2357" t="s">
        <v>880</v>
      </c>
      <c r="L50" s="2358"/>
      <c r="M50" s="1281"/>
      <c r="N50" s="1316" t="s">
        <v>1161</v>
      </c>
      <c r="O50" s="893"/>
      <c r="P50" s="1311">
        <f>SUM(N48:P48)</f>
        <v>0</v>
      </c>
    </row>
    <row r="51" spans="1:17" ht="12" customHeight="1" thickTop="1" thickBot="1">
      <c r="B51" s="311"/>
      <c r="C51" s="261"/>
      <c r="D51" s="261"/>
      <c r="E51" s="375"/>
      <c r="F51" s="504"/>
      <c r="G51" s="375"/>
      <c r="H51" s="380"/>
      <c r="I51" s="380"/>
      <c r="J51" s="380"/>
      <c r="K51"/>
      <c r="L51" s="375"/>
      <c r="M51" s="375"/>
      <c r="N51" s="375"/>
      <c r="O51" s="375"/>
      <c r="P51" s="1312"/>
    </row>
    <row r="52" spans="1:17" ht="17.25" customHeight="1" thickTop="1" thickBot="1">
      <c r="A52" s="260" t="s">
        <v>450</v>
      </c>
      <c r="B52" s="311"/>
      <c r="C52" s="262"/>
      <c r="D52" s="262"/>
      <c r="E52" s="382"/>
      <c r="F52" s="380"/>
      <c r="G52" s="380"/>
      <c r="H52" s="381" t="s">
        <v>881</v>
      </c>
      <c r="I52" s="1303"/>
      <c r="J52" s="1111">
        <f>J46+J24</f>
        <v>0</v>
      </c>
      <c r="K52" s="506" t="s">
        <v>888</v>
      </c>
      <c r="L52" s="380"/>
      <c r="M52" s="380"/>
      <c r="N52" s="380"/>
      <c r="O52" s="380"/>
      <c r="P52" s="383"/>
    </row>
    <row r="53" spans="1:17" ht="6.65" customHeight="1" thickTop="1">
      <c r="B53" s="311"/>
      <c r="C53" s="308"/>
      <c r="D53" s="308"/>
      <c r="E53" s="382"/>
      <c r="F53" s="380"/>
      <c r="G53" s="380"/>
      <c r="H53" s="380"/>
      <c r="I53" s="380"/>
      <c r="J53" s="380"/>
      <c r="K53" s="380"/>
      <c r="L53" s="380"/>
      <c r="M53" s="380"/>
      <c r="N53" s="380"/>
      <c r="O53" s="380"/>
      <c r="P53" s="383"/>
    </row>
    <row r="54" spans="1:17" ht="12.75" customHeight="1">
      <c r="B54" s="2349" t="s">
        <v>891</v>
      </c>
      <c r="C54" s="2350"/>
      <c r="D54" s="2350"/>
      <c r="E54" s="2351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6"/>
    </row>
    <row r="55" spans="1:17" ht="6.65" customHeight="1">
      <c r="B55" s="313"/>
      <c r="C55" s="308"/>
      <c r="D55" s="308"/>
      <c r="E55" s="382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6"/>
    </row>
    <row r="56" spans="1:17" ht="12" customHeight="1">
      <c r="B56" s="1050"/>
      <c r="C56" s="1048"/>
      <c r="D56" s="1379"/>
      <c r="E56" s="387"/>
      <c r="F56" s="1049">
        <v>0</v>
      </c>
      <c r="G56" s="387"/>
      <c r="H56" s="387"/>
      <c r="I56" s="387"/>
      <c r="J56" s="387"/>
      <c r="K56" s="1049">
        <v>0</v>
      </c>
      <c r="L56" s="1049">
        <v>0</v>
      </c>
      <c r="M56" s="387"/>
      <c r="N56" s="387"/>
      <c r="O56" s="387"/>
      <c r="P56" s="1313"/>
      <c r="Q56" s="980" t="s">
        <v>786</v>
      </c>
    </row>
    <row r="57" spans="1:17" s="1424" customFormat="1" ht="12" customHeight="1">
      <c r="A57" s="2353" t="s">
        <v>1288</v>
      </c>
      <c r="B57" s="2353"/>
      <c r="C57" s="2353"/>
      <c r="D57" s="2353"/>
      <c r="E57" s="2353"/>
      <c r="F57" s="2353"/>
      <c r="G57" s="2354"/>
      <c r="H57" s="1102"/>
      <c r="I57" s="1102"/>
      <c r="J57" s="1102"/>
      <c r="K57" s="1426"/>
      <c r="L57" s="1426"/>
      <c r="M57" s="1102"/>
      <c r="N57" s="1102"/>
      <c r="O57" s="1102"/>
      <c r="P57" s="1312"/>
      <c r="Q57" s="1425"/>
    </row>
    <row r="58" spans="1:17" ht="6.65" customHeight="1">
      <c r="B58" s="312"/>
      <c r="C58" s="308"/>
      <c r="D58" s="308"/>
      <c r="E58" s="387"/>
      <c r="F58" s="504"/>
      <c r="G58" s="387"/>
      <c r="H58" s="387"/>
      <c r="I58" s="387"/>
      <c r="J58" s="387"/>
      <c r="K58" s="1115"/>
      <c r="L58" s="1115"/>
      <c r="M58" s="387"/>
      <c r="N58" s="387"/>
      <c r="O58" s="387"/>
      <c r="P58" s="1313"/>
    </row>
    <row r="59" spans="1:17" ht="12" customHeight="1">
      <c r="A59" s="260" t="s">
        <v>452</v>
      </c>
      <c r="B59" s="311"/>
      <c r="C59" s="261" t="s">
        <v>892</v>
      </c>
      <c r="D59" s="261"/>
      <c r="E59" s="389"/>
      <c r="F59" s="1109">
        <f>SUM(F56:F58)</f>
        <v>0</v>
      </c>
      <c r="G59" s="389"/>
      <c r="H59" s="389"/>
      <c r="I59" s="389"/>
      <c r="J59" s="389"/>
      <c r="K59" s="1109">
        <f>SUM(K56:K58)</f>
        <v>0</v>
      </c>
      <c r="L59" s="1109">
        <f>SUM(L56:L58)</f>
        <v>0</v>
      </c>
      <c r="M59" s="389"/>
      <c r="N59" s="389"/>
      <c r="O59" s="389"/>
      <c r="P59" s="1314"/>
    </row>
    <row r="60" spans="1:17" ht="6.65" customHeight="1" thickBot="1">
      <c r="B60" s="315"/>
      <c r="C60" s="316"/>
      <c r="D60" s="316"/>
      <c r="E60" s="392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4"/>
    </row>
    <row r="62" spans="1:17" s="317" customFormat="1" ht="13">
      <c r="C62" s="2352" t="s">
        <v>893</v>
      </c>
      <c r="D62" s="2352"/>
      <c r="E62" s="2352"/>
      <c r="F62" s="2352"/>
      <c r="G62" s="2352"/>
      <c r="H62" s="2352"/>
      <c r="I62" s="2352"/>
      <c r="J62" s="2352"/>
    </row>
    <row r="63" spans="1:17" s="317" customFormat="1" ht="13">
      <c r="C63" s="2352" t="s">
        <v>894</v>
      </c>
      <c r="D63" s="2352"/>
      <c r="E63" s="2352"/>
      <c r="F63" s="2352"/>
      <c r="G63" s="2352"/>
      <c r="H63" s="2352"/>
      <c r="I63" s="2352"/>
      <c r="J63" s="2352"/>
    </row>
    <row r="64" spans="1:17" s="317" customFormat="1" ht="13">
      <c r="C64" s="2352" t="s">
        <v>895</v>
      </c>
      <c r="D64" s="2352"/>
      <c r="E64" s="2352"/>
      <c r="F64" s="2352"/>
      <c r="G64" s="2352"/>
      <c r="H64" s="2352"/>
      <c r="I64" s="2352"/>
      <c r="J64" s="2352"/>
    </row>
    <row r="65" spans="3:16" s="317" customFormat="1" ht="13">
      <c r="C65" s="2352" t="s">
        <v>884</v>
      </c>
      <c r="D65" s="2352"/>
      <c r="E65" s="2352"/>
      <c r="F65" s="2352"/>
      <c r="G65" s="2352"/>
      <c r="H65" s="2352"/>
      <c r="I65" s="2352"/>
      <c r="J65" s="2352"/>
      <c r="K65" s="2352"/>
    </row>
    <row r="66" spans="3:16" s="317" customFormat="1" ht="13">
      <c r="C66" s="2352" t="s">
        <v>896</v>
      </c>
      <c r="D66" s="2352"/>
      <c r="E66" s="2352"/>
      <c r="F66" s="2352"/>
      <c r="G66" s="2352"/>
      <c r="H66" s="2352"/>
      <c r="I66" s="1280"/>
    </row>
    <row r="67" spans="3:16" ht="13">
      <c r="C67" s="2348" t="s">
        <v>787</v>
      </c>
      <c r="D67" s="2348"/>
      <c r="E67" s="2348"/>
      <c r="F67" s="2348"/>
      <c r="G67" s="2348"/>
      <c r="H67" s="2348"/>
      <c r="I67" s="2348"/>
      <c r="J67" s="2348"/>
      <c r="K67" s="2348"/>
    </row>
    <row r="68" spans="3:16" ht="13">
      <c r="C68" s="2348" t="s">
        <v>789</v>
      </c>
      <c r="D68" s="2348"/>
      <c r="E68" s="2348"/>
      <c r="F68" s="2348"/>
      <c r="G68" s="2348"/>
      <c r="H68" s="2348"/>
      <c r="I68" s="2348"/>
      <c r="J68" s="2348"/>
      <c r="K68" s="2348"/>
      <c r="L68" s="2348"/>
      <c r="M68" s="1279"/>
    </row>
    <row r="69" spans="3:16" ht="13">
      <c r="C69" s="2348" t="s">
        <v>790</v>
      </c>
      <c r="D69" s="2348"/>
      <c r="E69" s="2348"/>
      <c r="F69" s="2348"/>
      <c r="G69" s="2348"/>
      <c r="H69" s="2348"/>
      <c r="I69" s="2348"/>
      <c r="J69" s="2348"/>
      <c r="K69" s="2348"/>
    </row>
    <row r="70" spans="3:16" ht="13">
      <c r="C70" s="2348" t="s">
        <v>791</v>
      </c>
      <c r="D70" s="2348"/>
      <c r="E70" s="2348"/>
      <c r="F70" s="2348"/>
      <c r="G70" s="2348"/>
      <c r="H70" s="2348"/>
      <c r="I70" s="2348"/>
      <c r="J70" s="2348"/>
      <c r="K70" s="2348"/>
      <c r="L70" s="2348"/>
      <c r="M70" s="1279"/>
    </row>
    <row r="71" spans="3:16" ht="12.75" customHeight="1">
      <c r="C71" s="2348" t="s">
        <v>792</v>
      </c>
      <c r="D71" s="2348"/>
      <c r="E71" s="2348"/>
      <c r="F71" s="2348"/>
      <c r="G71" s="2348"/>
      <c r="P71" s="318" t="s">
        <v>1163</v>
      </c>
    </row>
    <row r="72" spans="3:16" ht="13">
      <c r="C72" s="2347" t="s">
        <v>1260</v>
      </c>
      <c r="D72" s="2347"/>
      <c r="E72" s="2347"/>
      <c r="F72" s="2347"/>
      <c r="G72" s="2347"/>
      <c r="H72" s="2347"/>
      <c r="I72" s="2347"/>
      <c r="J72" s="2347"/>
    </row>
    <row r="73" spans="3:16" ht="13">
      <c r="C73" s="2347" t="s">
        <v>1160</v>
      </c>
      <c r="D73" s="2347"/>
      <c r="E73" s="2347"/>
      <c r="F73" s="2347"/>
      <c r="G73" s="2347"/>
      <c r="H73" s="2347"/>
      <c r="I73" s="2347"/>
      <c r="J73" s="2347"/>
    </row>
  </sheetData>
  <mergeCells count="48">
    <mergeCell ref="B10:D10"/>
    <mergeCell ref="B16:P16"/>
    <mergeCell ref="N11:P11"/>
    <mergeCell ref="K10:M10"/>
    <mergeCell ref="N10:P10"/>
    <mergeCell ref="B11:C11"/>
    <mergeCell ref="K11:L11"/>
    <mergeCell ref="G11:J11"/>
    <mergeCell ref="D12:D14"/>
    <mergeCell ref="B7:D7"/>
    <mergeCell ref="B8:D8"/>
    <mergeCell ref="A18:G18"/>
    <mergeCell ref="B1:J1"/>
    <mergeCell ref="G7:P7"/>
    <mergeCell ref="E8:F8"/>
    <mergeCell ref="G8:P8"/>
    <mergeCell ref="G9:J9"/>
    <mergeCell ref="E7:F7"/>
    <mergeCell ref="L1:N1"/>
    <mergeCell ref="K9:M9"/>
    <mergeCell ref="B4:L4"/>
    <mergeCell ref="B5:L5"/>
    <mergeCell ref="N9:P9"/>
    <mergeCell ref="G10:J10"/>
    <mergeCell ref="B15:L15"/>
    <mergeCell ref="K36:L36"/>
    <mergeCell ref="K50:L50"/>
    <mergeCell ref="K44:L44"/>
    <mergeCell ref="B26:G26"/>
    <mergeCell ref="K22:L22"/>
    <mergeCell ref="A40:G40"/>
    <mergeCell ref="A32:G32"/>
    <mergeCell ref="C28:F28"/>
    <mergeCell ref="C38:I38"/>
    <mergeCell ref="C73:J73"/>
    <mergeCell ref="C67:K67"/>
    <mergeCell ref="C69:K69"/>
    <mergeCell ref="C71:G71"/>
    <mergeCell ref="B54:E54"/>
    <mergeCell ref="C62:J62"/>
    <mergeCell ref="C72:J72"/>
    <mergeCell ref="C70:L70"/>
    <mergeCell ref="C66:H66"/>
    <mergeCell ref="C68:L68"/>
    <mergeCell ref="C63:J63"/>
    <mergeCell ref="C64:J64"/>
    <mergeCell ref="A57:G57"/>
    <mergeCell ref="C65:K65"/>
  </mergeCells>
  <phoneticPr fontId="9" type="noConversion"/>
  <pageMargins left="0.25" right="0.25" top="0.75" bottom="0.75" header="0.3" footer="0.3"/>
  <pageSetup paperSize="9" scale="7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M60"/>
  <sheetViews>
    <sheetView showGridLines="0" topLeftCell="A28" workbookViewId="0">
      <selection activeCell="K6" sqref="K6"/>
    </sheetView>
  </sheetViews>
  <sheetFormatPr baseColWidth="10" defaultColWidth="11.453125" defaultRowHeight="12.5"/>
  <cols>
    <col min="1" max="1" width="5.54296875" style="260" customWidth="1"/>
    <col min="2" max="2" width="6.54296875" style="260" customWidth="1"/>
    <col min="3" max="3" width="20.453125" style="260" customWidth="1"/>
    <col min="4" max="12" width="9.1796875" style="260" customWidth="1"/>
    <col min="13" max="16384" width="11.453125" style="260"/>
  </cols>
  <sheetData>
    <row r="1" spans="1:12" ht="16" customHeight="1">
      <c r="A1" s="290" t="s">
        <v>90</v>
      </c>
      <c r="B1" s="1893">
        <f>tc_SIGLESEM</f>
        <v>0</v>
      </c>
      <c r="C1" s="1893"/>
      <c r="D1" s="1893"/>
      <c r="E1" s="1893"/>
      <c r="F1" s="1893"/>
      <c r="G1" s="1893"/>
      <c r="H1" s="1893"/>
      <c r="I1" s="359"/>
      <c r="J1" s="2380" t="s">
        <v>91</v>
      </c>
      <c r="K1" s="2380"/>
      <c r="L1" s="1211">
        <f>tc_DCLOT</f>
        <v>0</v>
      </c>
    </row>
    <row r="2" spans="1:12" ht="6.65" customHeight="1"/>
    <row r="3" spans="1:12" ht="12" customHeight="1" thickBot="1"/>
    <row r="4" spans="1:12" s="291" customFormat="1" ht="19" thickTop="1" thickBot="1">
      <c r="B4" s="2381" t="s">
        <v>255</v>
      </c>
      <c r="C4" s="2382"/>
      <c r="D4" s="2382"/>
      <c r="E4" s="2382"/>
      <c r="F4" s="2382"/>
      <c r="G4" s="2382"/>
      <c r="H4" s="2382"/>
      <c r="I4" s="2382"/>
      <c r="J4" s="2383"/>
      <c r="K4" s="123"/>
      <c r="L4" s="126" t="s">
        <v>1164</v>
      </c>
    </row>
    <row r="5" spans="1:12" ht="19" thickTop="1" thickBot="1">
      <c r="B5" s="2384" t="s">
        <v>256</v>
      </c>
      <c r="C5" s="2385"/>
      <c r="D5" s="2385"/>
      <c r="E5" s="2385"/>
      <c r="F5" s="2385"/>
      <c r="G5" s="2385"/>
      <c r="H5" s="2385"/>
      <c r="I5" s="2385"/>
      <c r="J5" s="2386"/>
      <c r="K5" s="712" t="s">
        <v>1620</v>
      </c>
      <c r="L5" s="712"/>
    </row>
    <row r="6" spans="1:12" ht="12" customHeight="1" thickBot="1"/>
    <row r="7" spans="1:12" ht="11.9" customHeight="1">
      <c r="B7" s="2365" t="s">
        <v>848</v>
      </c>
      <c r="C7" s="2367"/>
      <c r="D7" s="2371" t="s">
        <v>849</v>
      </c>
      <c r="E7" s="2367"/>
      <c r="F7" s="2371" t="s">
        <v>850</v>
      </c>
      <c r="G7" s="2366"/>
      <c r="H7" s="2366"/>
      <c r="I7" s="2366"/>
      <c r="J7" s="2366"/>
      <c r="K7" s="2366"/>
      <c r="L7" s="2372"/>
    </row>
    <row r="8" spans="1:12" ht="11.9" customHeight="1">
      <c r="B8" s="2368" t="s">
        <v>851</v>
      </c>
      <c r="C8" s="2370"/>
      <c r="D8" s="2373"/>
      <c r="E8" s="2374"/>
      <c r="F8" s="2373"/>
      <c r="G8" s="2375"/>
      <c r="H8" s="2375"/>
      <c r="I8" s="2375"/>
      <c r="J8" s="2375"/>
      <c r="K8" s="2375"/>
      <c r="L8" s="2376"/>
    </row>
    <row r="9" spans="1:12" ht="11.9" customHeight="1">
      <c r="B9" s="2399"/>
      <c r="C9" s="2374"/>
      <c r="D9" s="292" t="s">
        <v>852</v>
      </c>
      <c r="E9" s="293" t="s">
        <v>853</v>
      </c>
      <c r="F9" s="2377" t="s">
        <v>854</v>
      </c>
      <c r="G9" s="2378"/>
      <c r="H9" s="2379"/>
      <c r="I9" s="2377" t="s">
        <v>854</v>
      </c>
      <c r="J9" s="2379"/>
      <c r="K9" s="2377" t="s">
        <v>854</v>
      </c>
      <c r="L9" s="2387"/>
    </row>
    <row r="10" spans="1:12" ht="11.9" customHeight="1">
      <c r="B10" s="2394" t="s">
        <v>855</v>
      </c>
      <c r="C10" s="2379"/>
      <c r="D10" s="292" t="s">
        <v>856</v>
      </c>
      <c r="E10" s="293" t="s">
        <v>857</v>
      </c>
      <c r="F10" s="2388" t="s">
        <v>865</v>
      </c>
      <c r="G10" s="2389"/>
      <c r="H10" s="2390"/>
      <c r="I10" s="2388" t="s">
        <v>866</v>
      </c>
      <c r="J10" s="2390"/>
      <c r="K10" s="2388" t="s">
        <v>867</v>
      </c>
      <c r="L10" s="2398"/>
    </row>
    <row r="11" spans="1:12" ht="11.9" customHeight="1">
      <c r="B11" s="2399"/>
      <c r="C11" s="2374"/>
      <c r="D11" s="292" t="s">
        <v>868</v>
      </c>
      <c r="E11" s="293" t="s">
        <v>869</v>
      </c>
      <c r="F11" s="2373" t="s">
        <v>870</v>
      </c>
      <c r="G11" s="2375"/>
      <c r="H11" s="2374"/>
      <c r="I11" s="2373" t="s">
        <v>472</v>
      </c>
      <c r="J11" s="2374"/>
      <c r="K11" s="2373" t="s">
        <v>472</v>
      </c>
      <c r="L11" s="2376"/>
    </row>
    <row r="12" spans="1:12" ht="11.9" customHeight="1">
      <c r="B12" s="294" t="s">
        <v>871</v>
      </c>
      <c r="C12" s="295" t="s">
        <v>872</v>
      </c>
      <c r="D12" s="292" t="s">
        <v>873</v>
      </c>
      <c r="E12" s="293" t="s">
        <v>874</v>
      </c>
      <c r="F12" s="296" t="s">
        <v>875</v>
      </c>
      <c r="G12" s="295" t="s">
        <v>603</v>
      </c>
      <c r="H12" s="295" t="s">
        <v>876</v>
      </c>
      <c r="I12" s="296" t="s">
        <v>875</v>
      </c>
      <c r="J12" s="295" t="s">
        <v>603</v>
      </c>
      <c r="K12" s="296" t="s">
        <v>875</v>
      </c>
      <c r="L12" s="297" t="s">
        <v>603</v>
      </c>
    </row>
    <row r="13" spans="1:12" ht="11.9" customHeight="1">
      <c r="B13" s="298"/>
      <c r="C13" s="299"/>
      <c r="D13" s="292" t="s">
        <v>870</v>
      </c>
      <c r="E13" s="293"/>
      <c r="F13" s="300"/>
      <c r="G13" s="299"/>
      <c r="H13" s="299"/>
      <c r="I13" s="300"/>
      <c r="J13" s="299"/>
      <c r="K13" s="300" t="s">
        <v>472</v>
      </c>
      <c r="L13" s="301" t="s">
        <v>472</v>
      </c>
    </row>
    <row r="14" spans="1:12" s="302" customFormat="1" ht="11.9" customHeight="1">
      <c r="B14" s="303"/>
      <c r="C14" s="304"/>
      <c r="D14" s="305">
        <v>1</v>
      </c>
      <c r="E14" s="306">
        <v>2</v>
      </c>
      <c r="F14" s="305">
        <v>3</v>
      </c>
      <c r="G14" s="306">
        <v>4</v>
      </c>
      <c r="H14" s="305">
        <v>5</v>
      </c>
      <c r="I14" s="306">
        <v>6</v>
      </c>
      <c r="J14" s="305">
        <v>7</v>
      </c>
      <c r="K14" s="305">
        <v>8</v>
      </c>
      <c r="L14" s="307">
        <v>9</v>
      </c>
    </row>
    <row r="15" spans="1:12" ht="13">
      <c r="B15" s="2391" t="s">
        <v>1478</v>
      </c>
      <c r="C15" s="2392"/>
      <c r="D15" s="2392"/>
      <c r="E15" s="2392"/>
      <c r="F15" s="2392"/>
      <c r="G15" s="2392"/>
      <c r="H15" s="2392"/>
      <c r="I15" s="2392"/>
      <c r="J15" s="2392"/>
      <c r="K15" s="2392"/>
      <c r="L15" s="2393"/>
    </row>
    <row r="16" spans="1:12" ht="6" customHeight="1">
      <c r="B16" s="1601"/>
      <c r="C16" s="1602"/>
      <c r="D16" s="1602"/>
      <c r="E16" s="1602"/>
      <c r="F16" s="1602"/>
      <c r="G16" s="1602"/>
      <c r="H16" s="1602"/>
      <c r="I16" s="1602"/>
      <c r="J16" s="1602"/>
      <c r="K16" s="1602"/>
      <c r="L16" s="1602"/>
    </row>
    <row r="17" spans="1:13" ht="12" customHeight="1">
      <c r="B17" s="1050"/>
      <c r="C17" s="1048"/>
      <c r="D17" s="1049">
        <v>0</v>
      </c>
      <c r="E17" s="1049">
        <v>0</v>
      </c>
      <c r="F17" s="1049">
        <v>0</v>
      </c>
      <c r="G17" s="1049">
        <v>0</v>
      </c>
      <c r="H17" s="1106">
        <f>+D17-SUM(F17:G17)</f>
        <v>0</v>
      </c>
      <c r="I17" s="1049">
        <v>0</v>
      </c>
      <c r="J17" s="1049">
        <v>0</v>
      </c>
      <c r="K17" s="1106">
        <f>+F17-I17</f>
        <v>0</v>
      </c>
      <c r="L17" s="1107">
        <f>+G17-J17</f>
        <v>0</v>
      </c>
      <c r="M17" s="980" t="s">
        <v>786</v>
      </c>
    </row>
    <row r="18" spans="1:13" s="1424" customFormat="1" ht="12" customHeight="1">
      <c r="A18" s="2403" t="s">
        <v>1288</v>
      </c>
      <c r="B18" s="2403"/>
      <c r="C18" s="2403"/>
      <c r="D18" s="2403"/>
      <c r="E18" s="2403"/>
      <c r="F18" s="2403"/>
      <c r="G18" s="2404"/>
      <c r="H18" s="1427"/>
      <c r="I18" s="1426"/>
      <c r="J18" s="1426"/>
      <c r="K18" s="1427"/>
      <c r="L18" s="1429"/>
      <c r="M18" s="1425"/>
    </row>
    <row r="19" spans="1:13" ht="6.65" customHeight="1">
      <c r="B19" s="311"/>
      <c r="C19" s="262"/>
      <c r="D19" s="504"/>
      <c r="E19" s="504"/>
      <c r="F19" s="504"/>
      <c r="G19" s="504"/>
      <c r="H19" s="504"/>
      <c r="I19" s="504"/>
      <c r="J19" s="504"/>
      <c r="K19" s="504"/>
      <c r="L19" s="505"/>
    </row>
    <row r="20" spans="1:13" s="887" customFormat="1" ht="17.25" customHeight="1">
      <c r="A20" s="890" t="s">
        <v>434</v>
      </c>
      <c r="B20" s="888"/>
      <c r="C20" s="889" t="s">
        <v>877</v>
      </c>
      <c r="D20" s="1108">
        <f t="shared" ref="D20:L20" si="0">SUM(D17:D19)</f>
        <v>0</v>
      </c>
      <c r="E20" s="1108">
        <f t="shared" si="0"/>
        <v>0</v>
      </c>
      <c r="F20" s="1108">
        <f t="shared" si="0"/>
        <v>0</v>
      </c>
      <c r="G20" s="1108">
        <f t="shared" si="0"/>
        <v>0</v>
      </c>
      <c r="H20" s="1108">
        <f t="shared" si="0"/>
        <v>0</v>
      </c>
      <c r="I20" s="1108">
        <f t="shared" si="0"/>
        <v>0</v>
      </c>
      <c r="J20" s="1108">
        <f t="shared" si="0"/>
        <v>0</v>
      </c>
      <c r="K20" s="1108">
        <f t="shared" si="0"/>
        <v>0</v>
      </c>
      <c r="L20" s="1108">
        <f t="shared" si="0"/>
        <v>0</v>
      </c>
    </row>
    <row r="21" spans="1:13" ht="6.65" customHeight="1">
      <c r="B21" s="311"/>
      <c r="C21" s="261"/>
      <c r="D21" s="375"/>
      <c r="E21" s="376"/>
      <c r="F21" s="376"/>
      <c r="G21" s="376"/>
      <c r="H21" s="376"/>
      <c r="I21" s="376"/>
      <c r="J21" s="376"/>
      <c r="K21" s="376"/>
      <c r="L21" s="377"/>
    </row>
    <row r="22" spans="1:13" ht="12" customHeight="1">
      <c r="A22" s="260" t="s">
        <v>436</v>
      </c>
      <c r="B22" s="312"/>
      <c r="C22" s="378" t="s">
        <v>878</v>
      </c>
      <c r="D22" s="379" t="s">
        <v>879</v>
      </c>
      <c r="E22" s="1109">
        <f>D20-E20</f>
        <v>0</v>
      </c>
      <c r="F22" s="376"/>
      <c r="G22" s="376"/>
      <c r="H22" s="380"/>
      <c r="I22" s="2355" t="s">
        <v>880</v>
      </c>
      <c r="J22" s="2356"/>
      <c r="K22" s="379" t="s">
        <v>889</v>
      </c>
      <c r="L22" s="1110">
        <f>K20+L20</f>
        <v>0</v>
      </c>
    </row>
    <row r="23" spans="1:13" ht="12" customHeight="1">
      <c r="B23" s="311"/>
      <c r="C23" s="262"/>
      <c r="D23" s="378"/>
      <c r="E23" s="379"/>
      <c r="F23" s="376"/>
      <c r="G23" s="376"/>
      <c r="H23" s="380"/>
      <c r="I23" s="381"/>
      <c r="J23" s="381"/>
      <c r="K23" s="379"/>
      <c r="L23" s="377"/>
    </row>
    <row r="24" spans="1:13" ht="12" customHeight="1">
      <c r="A24" s="260" t="s">
        <v>438</v>
      </c>
      <c r="B24" s="311"/>
      <c r="C24" s="262"/>
      <c r="D24" s="378"/>
      <c r="E24" s="379"/>
      <c r="F24" s="376"/>
      <c r="G24" s="381" t="s">
        <v>881</v>
      </c>
      <c r="H24" s="1109">
        <f>L22-E22</f>
        <v>0</v>
      </c>
      <c r="I24" s="506" t="s">
        <v>882</v>
      </c>
      <c r="J24" s="381"/>
      <c r="K24" s="379"/>
      <c r="L24" s="377"/>
    </row>
    <row r="25" spans="1:13" ht="6.65" customHeight="1">
      <c r="B25" s="311"/>
      <c r="C25" s="262"/>
      <c r="D25" s="382"/>
      <c r="E25" s="380"/>
      <c r="F25" s="380"/>
      <c r="G25" s="380"/>
      <c r="H25" s="380"/>
      <c r="I25" s="380"/>
      <c r="J25" s="380"/>
      <c r="K25" s="380"/>
      <c r="L25" s="383"/>
    </row>
    <row r="26" spans="1:13" ht="13">
      <c r="B26" s="2359" t="s">
        <v>885</v>
      </c>
      <c r="C26" s="2360"/>
      <c r="D26" s="2360"/>
      <c r="E26" s="2360"/>
      <c r="F26" s="2361"/>
      <c r="G26" s="380"/>
      <c r="H26" s="380"/>
      <c r="I26" s="380"/>
      <c r="J26" s="380"/>
      <c r="K26" s="380"/>
      <c r="L26" s="383"/>
    </row>
    <row r="27" spans="1:13" ht="5.15" customHeight="1">
      <c r="B27" s="312"/>
      <c r="C27" s="309"/>
      <c r="D27" s="382"/>
      <c r="E27" s="382"/>
      <c r="F27" s="382"/>
      <c r="G27" s="382"/>
      <c r="H27" s="382"/>
      <c r="I27" s="382"/>
      <c r="J27" s="382"/>
      <c r="K27" s="382"/>
      <c r="L27" s="384"/>
    </row>
    <row r="28" spans="1:13" ht="12" customHeight="1">
      <c r="B28" s="1050"/>
      <c r="C28" s="1048"/>
      <c r="D28" s="1049">
        <v>0</v>
      </c>
      <c r="E28" s="1049">
        <v>0</v>
      </c>
      <c r="F28" s="1049">
        <v>0</v>
      </c>
      <c r="G28" s="1049">
        <v>0</v>
      </c>
      <c r="H28" s="1106">
        <f>+D28-SUM(F28:G28)</f>
        <v>0</v>
      </c>
      <c r="I28" s="1049">
        <v>0</v>
      </c>
      <c r="J28" s="1049">
        <v>0</v>
      </c>
      <c r="K28" s="1106">
        <f>+F28-I28</f>
        <v>0</v>
      </c>
      <c r="L28" s="1107">
        <f>+G28-J28</f>
        <v>0</v>
      </c>
      <c r="M28" s="980" t="s">
        <v>786</v>
      </c>
    </row>
    <row r="29" spans="1:13" s="1424" customFormat="1" ht="12" customHeight="1">
      <c r="A29" s="2403" t="s">
        <v>1288</v>
      </c>
      <c r="B29" s="2403"/>
      <c r="C29" s="2403"/>
      <c r="D29" s="2403"/>
      <c r="E29" s="2403"/>
      <c r="F29" s="2403"/>
      <c r="G29" s="2404"/>
      <c r="H29" s="1427"/>
      <c r="I29" s="1426"/>
      <c r="J29" s="1426"/>
      <c r="K29" s="1427"/>
      <c r="L29" s="1429"/>
      <c r="M29" s="1425"/>
    </row>
    <row r="30" spans="1:13" ht="6.65" customHeight="1">
      <c r="B30" s="312"/>
      <c r="C30" s="308"/>
      <c r="D30" s="504"/>
      <c r="E30" s="504"/>
      <c r="F30" s="504"/>
      <c r="G30" s="504"/>
      <c r="H30" s="504"/>
      <c r="I30" s="504"/>
      <c r="J30" s="504"/>
      <c r="K30" s="504"/>
      <c r="L30" s="505"/>
    </row>
    <row r="31" spans="1:13" ht="13">
      <c r="A31" s="260" t="s">
        <v>440</v>
      </c>
      <c r="B31" s="312"/>
      <c r="C31" s="261" t="s">
        <v>886</v>
      </c>
      <c r="D31" s="1109">
        <f t="shared" ref="D31:L31" si="1">SUM(D28:D30)</f>
        <v>0</v>
      </c>
      <c r="E31" s="1109">
        <f t="shared" si="1"/>
        <v>0</v>
      </c>
      <c r="F31" s="1109">
        <f t="shared" si="1"/>
        <v>0</v>
      </c>
      <c r="G31" s="1109">
        <f t="shared" si="1"/>
        <v>0</v>
      </c>
      <c r="H31" s="1109">
        <f t="shared" si="1"/>
        <v>0</v>
      </c>
      <c r="I31" s="1109">
        <f t="shared" si="1"/>
        <v>0</v>
      </c>
      <c r="J31" s="1109">
        <f t="shared" si="1"/>
        <v>0</v>
      </c>
      <c r="K31" s="1109">
        <f t="shared" si="1"/>
        <v>0</v>
      </c>
      <c r="L31" s="1109">
        <f t="shared" si="1"/>
        <v>0</v>
      </c>
    </row>
    <row r="32" spans="1:13" ht="6.65" customHeight="1">
      <c r="B32" s="311"/>
      <c r="C32" s="261"/>
      <c r="D32" s="375"/>
      <c r="E32" s="376"/>
      <c r="F32" s="376"/>
      <c r="G32" s="376"/>
      <c r="H32" s="376"/>
      <c r="I32" s="376"/>
      <c r="J32" s="376"/>
      <c r="K32" s="376"/>
      <c r="L32" s="377"/>
    </row>
    <row r="33" spans="1:13" ht="12" customHeight="1">
      <c r="A33" s="260" t="s">
        <v>442</v>
      </c>
      <c r="B33" s="312"/>
      <c r="C33" s="378" t="s">
        <v>878</v>
      </c>
      <c r="D33" s="379" t="s">
        <v>879</v>
      </c>
      <c r="E33" s="1109">
        <f>D31-E31</f>
        <v>0</v>
      </c>
      <c r="F33" s="376"/>
      <c r="G33" s="376"/>
      <c r="H33" s="380"/>
      <c r="I33" s="2355" t="s">
        <v>880</v>
      </c>
      <c r="J33" s="2356"/>
      <c r="K33" s="379" t="s">
        <v>889</v>
      </c>
      <c r="L33" s="1110">
        <f>L31+K31</f>
        <v>0</v>
      </c>
    </row>
    <row r="34" spans="1:13" ht="12" customHeight="1">
      <c r="B34" s="311"/>
      <c r="C34" s="262"/>
      <c r="D34" s="378"/>
      <c r="E34" s="379"/>
      <c r="F34" s="376"/>
      <c r="G34" s="376"/>
      <c r="H34" s="380"/>
      <c r="I34" s="381"/>
      <c r="J34" s="381"/>
      <c r="K34" s="379"/>
      <c r="L34" s="377"/>
    </row>
    <row r="35" spans="1:13" ht="12" customHeight="1">
      <c r="A35" s="260" t="s">
        <v>444</v>
      </c>
      <c r="B35" s="311"/>
      <c r="C35" s="262"/>
      <c r="D35" s="378"/>
      <c r="E35" s="379"/>
      <c r="F35" s="376"/>
      <c r="G35" s="381" t="s">
        <v>881</v>
      </c>
      <c r="H35" s="1109">
        <f>L33-E33</f>
        <v>0</v>
      </c>
      <c r="I35" s="506" t="s">
        <v>882</v>
      </c>
      <c r="J35" s="381"/>
      <c r="K35" s="379"/>
      <c r="L35" s="377"/>
    </row>
    <row r="36" spans="1:13" ht="6.65" customHeight="1" thickBot="1">
      <c r="B36" s="311"/>
      <c r="C36" s="262"/>
      <c r="D36" s="382"/>
      <c r="E36" s="380"/>
      <c r="F36" s="380"/>
      <c r="G36" s="380"/>
      <c r="H36" s="380"/>
      <c r="I36" s="380"/>
      <c r="J36" s="380"/>
      <c r="K36" s="380"/>
      <c r="L36" s="383"/>
    </row>
    <row r="37" spans="1:13" ht="17.25" customHeight="1" thickTop="1" thickBot="1">
      <c r="A37" s="260" t="s">
        <v>446</v>
      </c>
      <c r="B37" s="314"/>
      <c r="C37" s="891" t="s">
        <v>890</v>
      </c>
      <c r="D37" s="1111">
        <f t="shared" ref="D37:L37" si="2">D20+D31</f>
        <v>0</v>
      </c>
      <c r="E37" s="1111">
        <f t="shared" si="2"/>
        <v>0</v>
      </c>
      <c r="F37" s="1111">
        <f t="shared" si="2"/>
        <v>0</v>
      </c>
      <c r="G37" s="1111">
        <f t="shared" si="2"/>
        <v>0</v>
      </c>
      <c r="H37" s="1111">
        <f t="shared" si="2"/>
        <v>0</v>
      </c>
      <c r="I37" s="1111">
        <f t="shared" si="2"/>
        <v>0</v>
      </c>
      <c r="J37" s="1111">
        <f t="shared" si="2"/>
        <v>0</v>
      </c>
      <c r="K37" s="1111">
        <f t="shared" si="2"/>
        <v>0</v>
      </c>
      <c r="L37" s="1112">
        <f t="shared" si="2"/>
        <v>0</v>
      </c>
    </row>
    <row r="38" spans="1:13" ht="6.65" customHeight="1" thickTop="1" thickBot="1">
      <c r="B38" s="311"/>
      <c r="C38" s="262"/>
      <c r="D38" s="378"/>
      <c r="E38" s="379"/>
      <c r="F38" s="376"/>
      <c r="G38" s="376"/>
      <c r="H38" s="380"/>
      <c r="I38" s="381"/>
      <c r="J38" s="381"/>
      <c r="K38" s="379"/>
      <c r="L38" s="377"/>
    </row>
    <row r="39" spans="1:13" s="887" customFormat="1" ht="17.25" customHeight="1" thickTop="1" thickBot="1">
      <c r="A39" s="890" t="s">
        <v>448</v>
      </c>
      <c r="B39" s="888"/>
      <c r="C39" s="892" t="s">
        <v>878</v>
      </c>
      <c r="D39" s="893" t="s">
        <v>879</v>
      </c>
      <c r="E39" s="1113">
        <f>D37-E37</f>
        <v>0</v>
      </c>
      <c r="F39" s="894"/>
      <c r="G39" s="894"/>
      <c r="H39" s="894"/>
      <c r="I39" s="2357" t="s">
        <v>880</v>
      </c>
      <c r="J39" s="2358"/>
      <c r="K39" s="893" t="s">
        <v>889</v>
      </c>
      <c r="L39" s="1114">
        <f>L22+L33</f>
        <v>0</v>
      </c>
    </row>
    <row r="40" spans="1:13" ht="12" customHeight="1" thickTop="1" thickBot="1">
      <c r="B40" s="311"/>
      <c r="C40" s="261"/>
      <c r="D40" s="375"/>
      <c r="E40" s="504"/>
      <c r="F40" s="375"/>
      <c r="G40" s="380"/>
      <c r="H40" s="380"/>
      <c r="I40"/>
      <c r="J40" s="375"/>
      <c r="K40" s="375"/>
      <c r="L40" s="391"/>
    </row>
    <row r="41" spans="1:13" ht="17.25" customHeight="1" thickTop="1" thickBot="1">
      <c r="A41" s="260" t="s">
        <v>450</v>
      </c>
      <c r="B41" s="311"/>
      <c r="C41" s="262"/>
      <c r="D41" s="382"/>
      <c r="E41" s="380"/>
      <c r="F41" s="380"/>
      <c r="G41" s="381" t="s">
        <v>881</v>
      </c>
      <c r="H41" s="1111">
        <f>H35+H24</f>
        <v>0</v>
      </c>
      <c r="I41" s="506" t="s">
        <v>888</v>
      </c>
      <c r="J41" s="380"/>
      <c r="K41" s="380"/>
      <c r="L41" s="383"/>
    </row>
    <row r="42" spans="1:13" ht="6.65" customHeight="1" thickTop="1">
      <c r="B42" s="311"/>
      <c r="C42" s="308"/>
      <c r="D42" s="382"/>
      <c r="E42" s="380"/>
      <c r="F42" s="380"/>
      <c r="G42" s="380"/>
      <c r="H42" s="380"/>
      <c r="I42" s="380"/>
      <c r="J42" s="380"/>
      <c r="K42" s="380"/>
      <c r="L42" s="383"/>
    </row>
    <row r="43" spans="1:13" ht="12.75" customHeight="1">
      <c r="B43" s="2349" t="s">
        <v>891</v>
      </c>
      <c r="C43" s="2350"/>
      <c r="D43" s="2351"/>
      <c r="E43" s="385"/>
      <c r="F43" s="385"/>
      <c r="G43" s="385"/>
      <c r="H43" s="385"/>
      <c r="I43" s="385"/>
      <c r="J43" s="385"/>
      <c r="K43" s="385"/>
      <c r="L43" s="386"/>
    </row>
    <row r="44" spans="1:13" ht="6.65" customHeight="1">
      <c r="B44" s="313"/>
      <c r="C44" s="308"/>
      <c r="D44" s="382"/>
      <c r="E44" s="385"/>
      <c r="F44" s="385"/>
      <c r="G44" s="385"/>
      <c r="H44" s="385"/>
      <c r="I44" s="385"/>
      <c r="J44" s="385"/>
      <c r="K44" s="385"/>
      <c r="L44" s="386"/>
    </row>
    <row r="45" spans="1:13" ht="12" customHeight="1">
      <c r="B45" s="1050"/>
      <c r="C45" s="1048"/>
      <c r="D45" s="387"/>
      <c r="E45" s="1049">
        <v>0</v>
      </c>
      <c r="F45" s="387"/>
      <c r="G45" s="387"/>
      <c r="H45" s="387"/>
      <c r="I45" s="1049">
        <v>0</v>
      </c>
      <c r="J45" s="1049">
        <v>0</v>
      </c>
      <c r="K45" s="387"/>
      <c r="L45" s="388"/>
      <c r="M45" s="980" t="s">
        <v>786</v>
      </c>
    </row>
    <row r="46" spans="1:13" s="1424" customFormat="1" ht="12" customHeight="1">
      <c r="A46" s="2403" t="s">
        <v>1288</v>
      </c>
      <c r="B46" s="2403"/>
      <c r="C46" s="2403"/>
      <c r="D46" s="2403"/>
      <c r="E46" s="2403"/>
      <c r="F46" s="2403"/>
      <c r="G46" s="2404"/>
      <c r="H46" s="1102"/>
      <c r="I46" s="1426"/>
      <c r="J46" s="1426"/>
      <c r="K46" s="1102"/>
      <c r="L46" s="391"/>
      <c r="M46" s="1425"/>
    </row>
    <row r="47" spans="1:13" ht="6.65" customHeight="1">
      <c r="B47" s="312"/>
      <c r="C47" s="308"/>
      <c r="D47" s="1102"/>
      <c r="E47" s="1103"/>
      <c r="F47" s="1102"/>
      <c r="G47" s="1102"/>
      <c r="H47" s="1102"/>
      <c r="I47" s="1104"/>
      <c r="J47" s="1104"/>
      <c r="K47" s="1102"/>
      <c r="L47" s="391"/>
    </row>
    <row r="48" spans="1:13" ht="12" customHeight="1">
      <c r="A48" s="260" t="s">
        <v>452</v>
      </c>
      <c r="B48" s="311"/>
      <c r="C48" s="261" t="s">
        <v>892</v>
      </c>
      <c r="D48" s="389"/>
      <c r="E48" s="1109">
        <f>SUM(E45:E47)</f>
        <v>0</v>
      </c>
      <c r="F48" s="389"/>
      <c r="G48" s="389"/>
      <c r="H48" s="389"/>
      <c r="I48" s="1109">
        <f>SUM(I45:I47)</f>
        <v>0</v>
      </c>
      <c r="J48" s="1109">
        <f>SUM(J45:J47)</f>
        <v>0</v>
      </c>
      <c r="K48" s="389"/>
      <c r="L48" s="390"/>
    </row>
    <row r="49" spans="2:13" ht="6.65" customHeight="1" thickBot="1">
      <c r="B49" s="315"/>
      <c r="C49" s="316"/>
      <c r="D49" s="392"/>
      <c r="E49" s="393"/>
      <c r="F49" s="393"/>
      <c r="G49" s="393"/>
      <c r="H49" s="393"/>
      <c r="I49" s="393"/>
      <c r="J49" s="393"/>
      <c r="K49" s="393"/>
      <c r="L49" s="394"/>
    </row>
    <row r="51" spans="2:13" s="317" customFormat="1" ht="13">
      <c r="C51" s="2352" t="s">
        <v>893</v>
      </c>
      <c r="D51" s="2352"/>
      <c r="E51" s="2352"/>
      <c r="F51" s="2352"/>
      <c r="G51" s="2352"/>
      <c r="H51" s="2352"/>
    </row>
    <row r="52" spans="2:13" s="317" customFormat="1" ht="13">
      <c r="C52" s="2352" t="s">
        <v>894</v>
      </c>
      <c r="D52" s="2352"/>
      <c r="E52" s="2352"/>
      <c r="F52" s="2352"/>
      <c r="G52" s="2352"/>
      <c r="H52" s="2352"/>
      <c r="M52" s="1116"/>
    </row>
    <row r="53" spans="2:13" s="317" customFormat="1" ht="13">
      <c r="C53" s="2352" t="s">
        <v>895</v>
      </c>
      <c r="D53" s="2352"/>
      <c r="E53" s="2352"/>
      <c r="F53" s="2352"/>
      <c r="G53" s="2352"/>
      <c r="H53" s="2352"/>
    </row>
    <row r="54" spans="2:13" s="317" customFormat="1" ht="13">
      <c r="C54" s="2352" t="s">
        <v>884</v>
      </c>
      <c r="D54" s="2352"/>
      <c r="E54" s="2352"/>
      <c r="F54" s="2352"/>
      <c r="G54" s="2352"/>
      <c r="H54" s="2352"/>
      <c r="I54" s="2352"/>
    </row>
    <row r="55" spans="2:13" s="317" customFormat="1" ht="13">
      <c r="C55" s="2352" t="s">
        <v>896</v>
      </c>
      <c r="D55" s="2352"/>
      <c r="E55" s="2352"/>
      <c r="F55" s="2352"/>
      <c r="G55" s="2352"/>
    </row>
    <row r="56" spans="2:13" ht="13">
      <c r="C56" s="2348" t="s">
        <v>787</v>
      </c>
      <c r="D56" s="2348"/>
      <c r="E56" s="2348"/>
      <c r="F56" s="2348"/>
      <c r="G56" s="2348"/>
      <c r="H56" s="2348"/>
      <c r="I56" s="2348"/>
    </row>
    <row r="57" spans="2:13" ht="13">
      <c r="C57" s="2348" t="s">
        <v>789</v>
      </c>
      <c r="D57" s="2348"/>
      <c r="E57" s="2348"/>
      <c r="F57" s="2348"/>
      <c r="G57" s="2348"/>
      <c r="H57" s="2348"/>
      <c r="I57" s="2348"/>
      <c r="J57" s="2348"/>
    </row>
    <row r="58" spans="2:13" ht="13">
      <c r="C58" s="2348" t="s">
        <v>790</v>
      </c>
      <c r="D58" s="2348"/>
      <c r="E58" s="2348"/>
      <c r="F58" s="2348"/>
      <c r="G58" s="2348"/>
      <c r="H58" s="2348"/>
      <c r="I58" s="2348"/>
    </row>
    <row r="59" spans="2:13" ht="13">
      <c r="C59" s="2348" t="s">
        <v>791</v>
      </c>
      <c r="D59" s="2348"/>
      <c r="E59" s="2348"/>
      <c r="F59" s="2348"/>
      <c r="G59" s="2348"/>
      <c r="H59" s="2348"/>
      <c r="I59" s="2348"/>
      <c r="J59" s="2348"/>
    </row>
    <row r="60" spans="2:13" ht="12.75" customHeight="1">
      <c r="C60" s="2348" t="s">
        <v>792</v>
      </c>
      <c r="D60" s="2348"/>
      <c r="E60" s="2348"/>
      <c r="F60" s="2348"/>
      <c r="L60" s="318" t="s">
        <v>1164</v>
      </c>
    </row>
  </sheetData>
  <mergeCells count="41">
    <mergeCell ref="C52:H52"/>
    <mergeCell ref="C60:F60"/>
    <mergeCell ref="C56:I56"/>
    <mergeCell ref="C57:J57"/>
    <mergeCell ref="C58:I58"/>
    <mergeCell ref="C59:J59"/>
    <mergeCell ref="C53:H53"/>
    <mergeCell ref="C55:G55"/>
    <mergeCell ref="C54:I54"/>
    <mergeCell ref="J1:K1"/>
    <mergeCell ref="B4:J4"/>
    <mergeCell ref="B5:J5"/>
    <mergeCell ref="B1:H1"/>
    <mergeCell ref="F7:L7"/>
    <mergeCell ref="B9:C9"/>
    <mergeCell ref="B10:C10"/>
    <mergeCell ref="I10:J10"/>
    <mergeCell ref="B26:F26"/>
    <mergeCell ref="F11:H11"/>
    <mergeCell ref="C51:H51"/>
    <mergeCell ref="A46:G46"/>
    <mergeCell ref="B43:D43"/>
    <mergeCell ref="I33:J33"/>
    <mergeCell ref="I22:J22"/>
    <mergeCell ref="I39:J39"/>
    <mergeCell ref="K11:L11"/>
    <mergeCell ref="B11:C11"/>
    <mergeCell ref="B15:L15"/>
    <mergeCell ref="A29:G29"/>
    <mergeCell ref="I11:J11"/>
    <mergeCell ref="A18:G18"/>
    <mergeCell ref="F8:L8"/>
    <mergeCell ref="B7:C7"/>
    <mergeCell ref="B8:C8"/>
    <mergeCell ref="D7:E7"/>
    <mergeCell ref="D8:E8"/>
    <mergeCell ref="K10:L10"/>
    <mergeCell ref="K9:L9"/>
    <mergeCell ref="I9:J9"/>
    <mergeCell ref="F9:H9"/>
    <mergeCell ref="F10:H10"/>
  </mergeCells>
  <phoneticPr fontId="9" type="noConversion"/>
  <pageMargins left="0.23622047244094488" right="0.23622047244094488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pageSetUpPr fitToPage="1"/>
  </sheetPr>
  <dimension ref="A1:O31"/>
  <sheetViews>
    <sheetView showGridLines="0" topLeftCell="A25" workbookViewId="0">
      <selection activeCell="J12" sqref="J12"/>
    </sheetView>
  </sheetViews>
  <sheetFormatPr baseColWidth="10" defaultColWidth="11.453125" defaultRowHeight="12.5"/>
  <cols>
    <col min="1" max="1" width="5.54296875" style="282" customWidth="1"/>
    <col min="2" max="2" width="6.54296875" style="282" customWidth="1"/>
    <col min="3" max="3" width="15.54296875" style="282" customWidth="1"/>
    <col min="4" max="8" width="9.1796875" style="282" customWidth="1"/>
    <col min="9" max="9" width="2.453125" style="282" customWidth="1"/>
    <col min="10" max="12" width="9.453125" style="282" customWidth="1"/>
    <col min="13" max="14" width="9.54296875" style="282" customWidth="1"/>
    <col min="15" max="16384" width="11.453125" style="282"/>
  </cols>
  <sheetData>
    <row r="1" spans="1:15" s="897" customFormat="1" ht="16.5" customHeight="1">
      <c r="A1" s="895" t="s">
        <v>90</v>
      </c>
      <c r="B1" s="1893">
        <f>tc_SIGLESEM</f>
        <v>0</v>
      </c>
      <c r="C1" s="1893"/>
      <c r="D1" s="1893"/>
      <c r="E1" s="1893"/>
      <c r="F1" s="1893"/>
      <c r="G1" s="1893"/>
      <c r="H1" s="1893"/>
      <c r="I1" s="1222"/>
      <c r="J1" s="1222"/>
      <c r="K1" s="896"/>
      <c r="L1" s="2405" t="s">
        <v>91</v>
      </c>
      <c r="M1" s="2405"/>
      <c r="N1" s="1211">
        <f>tc_DCLOT</f>
        <v>0</v>
      </c>
    </row>
    <row r="2" spans="1:15" s="714" customFormat="1" ht="27" customHeight="1" thickBot="1">
      <c r="A2" s="742"/>
      <c r="B2" s="743"/>
      <c r="C2" s="743"/>
      <c r="D2" s="743"/>
      <c r="E2" s="233"/>
      <c r="F2" s="233"/>
      <c r="G2" s="233"/>
      <c r="H2" s="715"/>
      <c r="I2" s="715"/>
      <c r="J2" s="715"/>
      <c r="K2" s="715"/>
      <c r="L2" s="715"/>
      <c r="M2" s="716"/>
      <c r="N2" s="755"/>
    </row>
    <row r="3" spans="1:15" s="125" customFormat="1" ht="25.5" customHeight="1" thickTop="1" thickBot="1">
      <c r="B3" s="1890" t="s">
        <v>1510</v>
      </c>
      <c r="C3" s="1891"/>
      <c r="D3" s="1891"/>
      <c r="E3" s="1891"/>
      <c r="F3" s="1891"/>
      <c r="G3" s="1891"/>
      <c r="H3" s="1891"/>
      <c r="I3" s="1891"/>
      <c r="J3" s="1891"/>
      <c r="K3" s="1891"/>
      <c r="L3" s="1892"/>
      <c r="N3" s="126" t="s">
        <v>897</v>
      </c>
    </row>
    <row r="4" spans="1:15" s="125" customFormat="1" ht="36" customHeight="1" thickBot="1">
      <c r="A4" s="127"/>
      <c r="G4" s="128"/>
    </row>
    <row r="5" spans="1:15" s="283" customFormat="1" ht="16" customHeight="1" thickBot="1">
      <c r="A5" s="836" t="s">
        <v>465</v>
      </c>
      <c r="B5" s="1992" t="s">
        <v>898</v>
      </c>
      <c r="C5" s="1992"/>
      <c r="D5" s="1992"/>
      <c r="E5" s="1993"/>
      <c r="F5" s="123"/>
      <c r="G5" s="123"/>
      <c r="H5" s="123"/>
      <c r="I5" s="123"/>
      <c r="J5" s="123"/>
    </row>
    <row r="6" spans="1:15" s="125" customFormat="1" ht="6.65" customHeight="1" thickBot="1">
      <c r="A6" s="127"/>
      <c r="F6" s="123"/>
      <c r="H6" s="128"/>
      <c r="I6" s="128"/>
      <c r="J6" s="128"/>
    </row>
    <row r="7" spans="1:15" s="286" customFormat="1" ht="30" customHeight="1">
      <c r="A7" s="284"/>
      <c r="B7" s="285"/>
      <c r="D7" s="123"/>
      <c r="E7" s="123"/>
      <c r="F7" s="123"/>
      <c r="G7" s="287" t="s">
        <v>270</v>
      </c>
      <c r="H7" s="287" t="s">
        <v>995</v>
      </c>
      <c r="I7" s="285"/>
      <c r="J7" s="288" t="s">
        <v>899</v>
      </c>
      <c r="K7" s="289" t="s">
        <v>900</v>
      </c>
    </row>
    <row r="8" spans="1:15" s="124" customFormat="1" ht="15.75" customHeight="1">
      <c r="A8" s="125"/>
      <c r="B8" s="201"/>
      <c r="C8" s="202"/>
      <c r="D8" s="123"/>
      <c r="E8" s="123"/>
      <c r="F8" s="123"/>
      <c r="G8" s="167" t="s">
        <v>901</v>
      </c>
      <c r="H8" s="167"/>
      <c r="I8" s="125"/>
      <c r="J8" s="277" t="s">
        <v>902</v>
      </c>
      <c r="K8" s="279" t="s">
        <v>902</v>
      </c>
    </row>
    <row r="9" spans="1:15" s="899" customFormat="1" ht="19.5" customHeight="1">
      <c r="A9" s="902" t="s">
        <v>480</v>
      </c>
      <c r="B9" s="2406" t="s">
        <v>1513</v>
      </c>
      <c r="C9" s="2407"/>
      <c r="D9" s="2407"/>
      <c r="E9" s="2407"/>
      <c r="F9" s="885"/>
      <c r="G9" s="1051"/>
      <c r="H9" s="1051"/>
      <c r="I9" s="900"/>
      <c r="J9" s="1054"/>
      <c r="K9" s="1055"/>
      <c r="L9" s="901"/>
    </row>
    <row r="10" spans="1:15" s="899" customFormat="1" ht="19.5" customHeight="1">
      <c r="A10" s="902" t="s">
        <v>482</v>
      </c>
      <c r="B10" s="2407" t="s">
        <v>903</v>
      </c>
      <c r="C10" s="2407"/>
      <c r="D10" s="2407"/>
      <c r="E10" s="885"/>
      <c r="F10" s="885"/>
      <c r="G10" s="1052"/>
      <c r="H10" s="1192"/>
      <c r="I10" s="900"/>
      <c r="J10" s="1056"/>
      <c r="K10" s="1057"/>
      <c r="L10" s="901"/>
    </row>
    <row r="11" spans="1:15" s="899" customFormat="1" ht="19.5" customHeight="1">
      <c r="A11" s="902" t="s">
        <v>484</v>
      </c>
      <c r="B11" s="2406" t="s">
        <v>1515</v>
      </c>
      <c r="C11" s="2407"/>
      <c r="D11" s="2407"/>
      <c r="E11" s="2407"/>
      <c r="F11" s="885"/>
      <c r="G11" s="1052"/>
      <c r="H11" s="1605"/>
      <c r="I11" s="1606"/>
      <c r="J11" s="1056"/>
      <c r="K11" s="1057"/>
      <c r="L11" s="901"/>
      <c r="O11" s="1604"/>
    </row>
    <row r="12" spans="1:15" s="899" customFormat="1" ht="16.5" customHeight="1" thickBot="1">
      <c r="A12" s="902" t="s">
        <v>486</v>
      </c>
      <c r="B12" s="2408" t="s">
        <v>363</v>
      </c>
      <c r="C12" s="2408"/>
      <c r="D12" s="2408"/>
      <c r="E12" s="2408"/>
      <c r="F12" s="2409"/>
      <c r="G12" s="1053"/>
      <c r="H12" s="1053"/>
      <c r="I12" s="900"/>
      <c r="J12" s="1058"/>
      <c r="K12" s="1059"/>
      <c r="L12" s="901"/>
    </row>
    <row r="13" spans="1:15" s="899" customFormat="1" ht="12" customHeight="1">
      <c r="A13" s="902"/>
      <c r="B13" s="2408" t="s">
        <v>1514</v>
      </c>
      <c r="C13" s="2408"/>
      <c r="D13" s="2408"/>
      <c r="E13" s="2408"/>
      <c r="F13" s="1186"/>
      <c r="G13" s="1187"/>
      <c r="H13" s="1187"/>
      <c r="I13" s="900"/>
      <c r="J13" s="1185"/>
      <c r="K13" s="1185"/>
      <c r="L13" s="1185"/>
      <c r="M13" s="901"/>
    </row>
    <row r="14" spans="1:15" s="163" customFormat="1" ht="42.75" customHeight="1" thickBot="1">
      <c r="D14" s="123"/>
      <c r="E14" s="123"/>
      <c r="F14" s="123"/>
      <c r="G14" s="175"/>
      <c r="H14" s="125"/>
      <c r="I14" s="125"/>
      <c r="J14" s="175"/>
      <c r="K14" s="1707"/>
      <c r="L14" s="1604"/>
    </row>
    <row r="15" spans="1:15" s="283" customFormat="1" ht="16" customHeight="1" thickBot="1">
      <c r="A15" s="837" t="s">
        <v>493</v>
      </c>
      <c r="B15" s="1986" t="s">
        <v>904</v>
      </c>
      <c r="C15" s="1986"/>
      <c r="D15" s="1987"/>
      <c r="E15"/>
      <c r="F15"/>
      <c r="G15"/>
      <c r="H15"/>
      <c r="I15"/>
      <c r="J15"/>
      <c r="K15" s="1708"/>
      <c r="L15" s="542"/>
    </row>
    <row r="16" spans="1:15" s="125" customFormat="1" ht="6.65" customHeight="1" thickBot="1">
      <c r="A16" s="20"/>
      <c r="B16" s="4"/>
      <c r="C16" s="4"/>
      <c r="D16" s="4"/>
      <c r="E16" s="4"/>
      <c r="F16"/>
      <c r="G16" s="4"/>
      <c r="H16" s="13"/>
      <c r="I16" s="13"/>
      <c r="J16" s="4"/>
      <c r="K16" s="550"/>
      <c r="L16" s="4"/>
    </row>
    <row r="17" spans="1:14" s="286" customFormat="1" ht="32.25" customHeight="1">
      <c r="A17" s="543"/>
      <c r="B17" s="544"/>
      <c r="C17" s="545"/>
      <c r="D17"/>
      <c r="E17"/>
      <c r="F17"/>
      <c r="G17" s="546" t="s">
        <v>270</v>
      </c>
      <c r="H17" s="546" t="s">
        <v>995</v>
      </c>
      <c r="I17" s="544"/>
      <c r="J17" s="547" t="s">
        <v>899</v>
      </c>
      <c r="K17" s="548" t="s">
        <v>900</v>
      </c>
    </row>
    <row r="18" spans="1:14" s="124" customFormat="1" ht="16.5" customHeight="1">
      <c r="A18" s="4"/>
      <c r="B18" s="549"/>
      <c r="C18" s="550"/>
      <c r="D18"/>
      <c r="E18"/>
      <c r="F18"/>
      <c r="G18" s="551" t="s">
        <v>901</v>
      </c>
      <c r="H18" s="551"/>
      <c r="I18" s="4"/>
      <c r="J18" s="552" t="s">
        <v>902</v>
      </c>
      <c r="K18" s="553" t="s">
        <v>902</v>
      </c>
    </row>
    <row r="19" spans="1:14" s="899" customFormat="1" ht="20.25" customHeight="1">
      <c r="A19" s="904" t="s">
        <v>505</v>
      </c>
      <c r="B19" s="2410" t="s">
        <v>905</v>
      </c>
      <c r="C19" s="2410"/>
      <c r="D19" s="2410"/>
      <c r="E19" s="2410"/>
      <c r="F19" s="2411"/>
      <c r="G19" s="1065"/>
      <c r="H19" s="1065"/>
      <c r="I19" s="903"/>
      <c r="J19" s="1060"/>
      <c r="K19" s="1711"/>
      <c r="M19" s="901"/>
    </row>
    <row r="20" spans="1:14" s="899" customFormat="1" ht="20.25" customHeight="1">
      <c r="A20" s="905" t="s">
        <v>507</v>
      </c>
      <c r="B20" s="2413" t="s">
        <v>906</v>
      </c>
      <c r="C20" s="2413"/>
      <c r="D20" s="2413"/>
      <c r="E20" s="2413"/>
      <c r="F20" s="861"/>
      <c r="G20" s="1066"/>
      <c r="H20" s="1066"/>
      <c r="I20" s="903"/>
      <c r="J20" s="1061"/>
      <c r="K20" s="1062"/>
      <c r="M20" s="901"/>
    </row>
    <row r="21" spans="1:14" s="899" customFormat="1" ht="20.25" customHeight="1" thickBot="1">
      <c r="A21" s="905" t="s">
        <v>508</v>
      </c>
      <c r="B21" s="2413" t="s">
        <v>907</v>
      </c>
      <c r="C21" s="2413"/>
      <c r="D21" s="2413"/>
      <c r="E21" s="2413"/>
      <c r="F21" s="2415"/>
      <c r="G21" s="1320"/>
      <c r="H21" s="1321"/>
      <c r="I21" s="903"/>
      <c r="J21" s="1063"/>
      <c r="K21" s="1064"/>
      <c r="M21" s="901"/>
    </row>
    <row r="22" spans="1:14" s="899" customFormat="1" ht="16.5" customHeight="1">
      <c r="A22" s="905"/>
      <c r="B22" s="2416" t="s">
        <v>999</v>
      </c>
      <c r="C22" s="2416"/>
      <c r="D22" s="2416"/>
      <c r="E22" s="905"/>
      <c r="F22" s="1250"/>
      <c r="G22" s="1187"/>
      <c r="H22" s="1187"/>
      <c r="I22" s="1187"/>
      <c r="J22" s="903"/>
      <c r="K22" s="1185"/>
      <c r="L22" s="1185"/>
      <c r="M22" s="1185"/>
      <c r="N22" s="901"/>
    </row>
    <row r="23" spans="1:14" ht="44.25" customHeight="1" thickBot="1">
      <c r="F23" s="123"/>
      <c r="G23" s="395"/>
      <c r="H23" s="395"/>
      <c r="I23" s="395"/>
      <c r="J23" s="395"/>
      <c r="K23" s="395"/>
      <c r="L23" s="395"/>
      <c r="M23" s="395"/>
      <c r="N23" s="395"/>
    </row>
    <row r="24" spans="1:14" ht="16" thickBot="1">
      <c r="A24" s="837" t="s">
        <v>908</v>
      </c>
      <c r="B24" s="1969" t="s">
        <v>909</v>
      </c>
      <c r="C24" s="1969"/>
      <c r="D24" s="1969"/>
      <c r="E24" s="1970"/>
      <c r="F24" s="2414" t="s">
        <v>910</v>
      </c>
      <c r="G24" s="2414"/>
      <c r="H24" s="2414"/>
      <c r="I24" s="2414"/>
      <c r="J24" s="2414"/>
      <c r="K24" s="2414"/>
      <c r="L24" s="2414"/>
      <c r="M24" s="2414"/>
      <c r="N24" s="2414"/>
    </row>
    <row r="25" spans="1:14" ht="13" thickBot="1">
      <c r="A25" s="555"/>
      <c r="B25" s="555"/>
      <c r="C25" s="555"/>
      <c r="D25" s="555"/>
      <c r="E25" s="555"/>
      <c r="F25" s="555"/>
      <c r="G25" s="555"/>
      <c r="H25" s="555"/>
      <c r="I25" s="555"/>
      <c r="J25" s="555"/>
      <c r="K25" s="555"/>
      <c r="L25" s="555"/>
      <c r="M25" s="555"/>
    </row>
    <row r="26" spans="1:14">
      <c r="A26"/>
      <c r="B26"/>
      <c r="C26" s="555"/>
      <c r="D26" s="555"/>
      <c r="E26" s="555"/>
      <c r="F26" s="555"/>
      <c r="G26" s="556" t="s">
        <v>163</v>
      </c>
      <c r="H26" s="557" t="s">
        <v>902</v>
      </c>
      <c r="I26" s="1183"/>
      <c r="J26" s="1183"/>
      <c r="K26" s="555"/>
      <c r="L26" s="555"/>
      <c r="M26" s="555"/>
    </row>
    <row r="27" spans="1:14" ht="7.5" customHeight="1">
      <c r="A27"/>
      <c r="B27"/>
      <c r="C27" s="555"/>
      <c r="D27" s="555"/>
      <c r="E27" s="555"/>
      <c r="F27" s="555"/>
      <c r="G27" s="552"/>
      <c r="H27" s="553"/>
      <c r="I27" s="1184"/>
      <c r="J27" s="1184"/>
      <c r="K27" s="555"/>
      <c r="L27" s="555"/>
      <c r="M27" s="555"/>
    </row>
    <row r="28" spans="1:14" s="907" customFormat="1" ht="17.25" customHeight="1">
      <c r="A28" s="908" t="s">
        <v>911</v>
      </c>
      <c r="B28" s="2412" t="s">
        <v>912</v>
      </c>
      <c r="C28" s="2412"/>
      <c r="D28" s="2412"/>
      <c r="E28" s="906"/>
      <c r="F28" s="906"/>
      <c r="G28" s="1061"/>
      <c r="H28" s="1067"/>
      <c r="I28" s="1185"/>
      <c r="J28" s="1185"/>
      <c r="K28" s="906"/>
      <c r="L28" s="906"/>
      <c r="M28" s="906"/>
    </row>
    <row r="29" spans="1:14" s="907" customFormat="1" ht="17.25" customHeight="1" thickBot="1">
      <c r="A29" s="908" t="s">
        <v>913</v>
      </c>
      <c r="B29" s="2412" t="s">
        <v>914</v>
      </c>
      <c r="C29" s="2412"/>
      <c r="D29" s="2412"/>
      <c r="E29" s="906"/>
      <c r="F29" s="906"/>
      <c r="G29" s="1063"/>
      <c r="H29" s="1068"/>
      <c r="I29" s="1185"/>
      <c r="J29" s="1185"/>
      <c r="K29" s="906"/>
      <c r="L29" s="906"/>
      <c r="M29" s="906"/>
    </row>
    <row r="30" spans="1:14" s="907" customFormat="1" ht="17.25" customHeight="1" thickBot="1">
      <c r="A30" s="908" t="s">
        <v>915</v>
      </c>
      <c r="B30" s="906"/>
      <c r="C30" s="906"/>
      <c r="D30" s="906"/>
      <c r="E30" s="906"/>
      <c r="F30" s="909" t="s">
        <v>296</v>
      </c>
      <c r="G30" s="1173">
        <f>SUM(G28:G29)</f>
        <v>0</v>
      </c>
      <c r="H30" s="1174">
        <f>SUM(H28:H29)</f>
        <v>0</v>
      </c>
      <c r="I30" s="1185"/>
      <c r="J30" s="1185"/>
      <c r="K30" s="906"/>
      <c r="L30" s="906"/>
      <c r="M30" s="906"/>
    </row>
    <row r="31" spans="1:14" ht="13">
      <c r="N31" s="694" t="s">
        <v>897</v>
      </c>
    </row>
  </sheetData>
  <mergeCells count="18">
    <mergeCell ref="B28:D28"/>
    <mergeCell ref="B29:D29"/>
    <mergeCell ref="B20:E20"/>
    <mergeCell ref="F24:N24"/>
    <mergeCell ref="B21:F21"/>
    <mergeCell ref="B22:D22"/>
    <mergeCell ref="B3:L3"/>
    <mergeCell ref="L1:M1"/>
    <mergeCell ref="B15:D15"/>
    <mergeCell ref="B24:E24"/>
    <mergeCell ref="B5:E5"/>
    <mergeCell ref="B1:H1"/>
    <mergeCell ref="B9:E9"/>
    <mergeCell ref="B10:D10"/>
    <mergeCell ref="B11:E11"/>
    <mergeCell ref="B12:F12"/>
    <mergeCell ref="B13:E13"/>
    <mergeCell ref="B19:F19"/>
  </mergeCells>
  <phoneticPr fontId="9" type="noConversion"/>
  <pageMargins left="0.54" right="0.19685039370078741" top="0.19685039370078741" bottom="0.19685039370078741" header="0" footer="0.19685039370078741"/>
  <pageSetup paperSize="9" scale="7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M64"/>
  <sheetViews>
    <sheetView showGridLines="0" topLeftCell="A16" workbookViewId="0">
      <selection activeCell="K59" sqref="K59"/>
    </sheetView>
  </sheetViews>
  <sheetFormatPr baseColWidth="10" defaultColWidth="11.453125" defaultRowHeight="12.5"/>
  <cols>
    <col min="1" max="1" width="6.81640625" style="235" customWidth="1"/>
    <col min="2" max="2" width="6.54296875" style="235" customWidth="1"/>
    <col min="3" max="3" width="15.54296875" style="235" customWidth="1"/>
    <col min="4" max="6" width="9.1796875" style="282" customWidth="1"/>
    <col min="7" max="10" width="9.1796875" style="235" customWidth="1"/>
    <col min="11" max="11" width="10.1796875" style="235" customWidth="1"/>
    <col min="12" max="12" width="7.54296875" style="235" customWidth="1"/>
    <col min="13" max="16384" width="11.453125" style="235"/>
  </cols>
  <sheetData>
    <row r="1" spans="1:12" ht="16" customHeight="1">
      <c r="A1" s="234" t="s">
        <v>90</v>
      </c>
      <c r="B1" s="1893">
        <f>tc_SIGLESEM</f>
        <v>0</v>
      </c>
      <c r="C1" s="1893"/>
      <c r="D1" s="1893"/>
      <c r="E1" s="1893"/>
      <c r="F1" s="1893"/>
      <c r="G1" s="1893"/>
      <c r="H1" s="2417" t="s">
        <v>91</v>
      </c>
      <c r="I1" s="2417"/>
      <c r="J1" s="1211">
        <f>tc_DCLOT</f>
        <v>0</v>
      </c>
    </row>
    <row r="2" spans="1:12" ht="6.65" customHeight="1"/>
    <row r="3" spans="1:12" ht="12" customHeight="1" thickBot="1"/>
    <row r="4" spans="1:12" s="236" customFormat="1" ht="19.5" customHeight="1">
      <c r="B4" s="2432" t="s">
        <v>1516</v>
      </c>
      <c r="C4" s="2433"/>
      <c r="D4" s="2433"/>
      <c r="E4" s="2433"/>
      <c r="F4" s="2433"/>
      <c r="G4" s="2433"/>
      <c r="H4" s="2433"/>
      <c r="I4" s="2433"/>
      <c r="J4" s="2433"/>
      <c r="K4" s="2433"/>
      <c r="L4" s="2434"/>
    </row>
    <row r="5" spans="1:12" ht="12.75" customHeight="1" thickBot="1">
      <c r="B5" s="2435" t="s">
        <v>916</v>
      </c>
      <c r="C5" s="2436"/>
      <c r="D5" s="2436"/>
      <c r="E5" s="2436"/>
      <c r="F5" s="2436"/>
      <c r="G5" s="2436"/>
      <c r="H5" s="2436"/>
      <c r="I5" s="2436"/>
      <c r="J5" s="2436"/>
      <c r="K5" s="2436"/>
      <c r="L5" s="2437"/>
    </row>
    <row r="6" spans="1:12" s="123" customFormat="1" ht="12.75" customHeight="1" thickBot="1">
      <c r="D6" s="507"/>
      <c r="E6" s="507"/>
      <c r="F6" s="507"/>
    </row>
    <row r="7" spans="1:12" s="123" customFormat="1" ht="15.75" customHeight="1" thickTop="1" thickBot="1">
      <c r="A7" s="836" t="s">
        <v>917</v>
      </c>
      <c r="B7" s="1992" t="s">
        <v>1511</v>
      </c>
      <c r="C7" s="1992"/>
      <c r="D7" s="1992"/>
      <c r="E7" s="1992"/>
      <c r="F7" s="1992"/>
      <c r="G7" s="1992"/>
      <c r="H7" s="1993"/>
      <c r="K7" s="898" t="s">
        <v>918</v>
      </c>
    </row>
    <row r="8" spans="1:12" s="123" customFormat="1" ht="12" customHeight="1">
      <c r="A8" s="129"/>
      <c r="B8" s="130"/>
      <c r="C8" s="238"/>
      <c r="D8" s="515"/>
      <c r="E8" s="507"/>
      <c r="F8" s="507"/>
    </row>
    <row r="9" spans="1:12" s="123" customFormat="1" ht="15.75" customHeight="1">
      <c r="A9" s="129"/>
      <c r="B9" s="2430" t="s">
        <v>1623</v>
      </c>
      <c r="C9" s="2431"/>
      <c r="D9" s="2431"/>
      <c r="E9" s="2431"/>
      <c r="F9" s="2431"/>
      <c r="G9" s="711"/>
    </row>
    <row r="10" spans="1:12" s="123" customFormat="1" ht="12" customHeight="1" thickBot="1">
      <c r="D10" s="507"/>
      <c r="E10" s="507"/>
      <c r="F10" s="507"/>
    </row>
    <row r="11" spans="1:12" s="123" customFormat="1" ht="6.65" customHeight="1" thickTop="1">
      <c r="D11" s="2445"/>
      <c r="E11" s="2446"/>
      <c r="F11" s="2447"/>
    </row>
    <row r="12" spans="1:12" s="910" customFormat="1" ht="28.5" customHeight="1">
      <c r="C12" s="885"/>
      <c r="D12" s="2427" t="s">
        <v>919</v>
      </c>
      <c r="E12" s="2428"/>
      <c r="F12" s="2429"/>
      <c r="G12" s="2453" t="s">
        <v>679</v>
      </c>
      <c r="H12" s="2454"/>
      <c r="I12" s="2454"/>
      <c r="J12" s="2454"/>
      <c r="K12" s="2455"/>
    </row>
    <row r="13" spans="1:12" ht="11.9" customHeight="1">
      <c r="B13" s="123"/>
      <c r="C13" s="123"/>
      <c r="D13" s="2456" t="s">
        <v>920</v>
      </c>
      <c r="E13" s="2457"/>
      <c r="F13" s="2458"/>
      <c r="G13" s="2448" t="s">
        <v>921</v>
      </c>
      <c r="H13" s="2420"/>
      <c r="I13" s="2418" t="s">
        <v>922</v>
      </c>
      <c r="J13" s="2419"/>
      <c r="K13" s="2420"/>
    </row>
    <row r="14" spans="1:12" ht="11.9" customHeight="1">
      <c r="B14" s="123"/>
      <c r="C14" s="123"/>
      <c r="D14" s="2424" t="s">
        <v>923</v>
      </c>
      <c r="E14" s="2425"/>
      <c r="F14" s="2426"/>
      <c r="G14" s="2452" t="s">
        <v>924</v>
      </c>
      <c r="H14" s="2423"/>
      <c r="I14" s="2421" t="s">
        <v>925</v>
      </c>
      <c r="J14" s="2422"/>
      <c r="K14" s="2423"/>
    </row>
    <row r="15" spans="1:12" ht="11.9" customHeight="1">
      <c r="B15" s="123"/>
      <c r="C15" s="123"/>
      <c r="D15" s="2449"/>
      <c r="E15" s="2450"/>
      <c r="F15" s="2451"/>
      <c r="G15" s="239" t="s">
        <v>852</v>
      </c>
      <c r="H15" s="240" t="s">
        <v>926</v>
      </c>
      <c r="J15" s="241"/>
      <c r="K15" s="242"/>
    </row>
    <row r="16" spans="1:12" ht="11.9" customHeight="1">
      <c r="B16" s="2438" t="s">
        <v>855</v>
      </c>
      <c r="C16" s="2439"/>
      <c r="D16" s="509"/>
      <c r="E16" s="510"/>
      <c r="F16" s="510" t="s">
        <v>927</v>
      </c>
      <c r="G16" s="239" t="s">
        <v>928</v>
      </c>
      <c r="H16" s="240" t="s">
        <v>929</v>
      </c>
      <c r="I16" s="240" t="s">
        <v>853</v>
      </c>
      <c r="J16" s="243" t="s">
        <v>926</v>
      </c>
      <c r="K16" s="240" t="s">
        <v>926</v>
      </c>
    </row>
    <row r="17" spans="1:13" ht="11.9" customHeight="1">
      <c r="B17" s="2440"/>
      <c r="C17" s="2441"/>
      <c r="D17" s="511"/>
      <c r="E17" s="512"/>
      <c r="F17" s="512" t="s">
        <v>930</v>
      </c>
      <c r="G17" s="239" t="s">
        <v>868</v>
      </c>
      <c r="H17" s="240" t="s">
        <v>868</v>
      </c>
      <c r="I17" s="240" t="s">
        <v>857</v>
      </c>
      <c r="J17" s="243" t="s">
        <v>856</v>
      </c>
      <c r="K17" s="240" t="s">
        <v>929</v>
      </c>
    </row>
    <row r="18" spans="1:13" s="237" customFormat="1" ht="11.9" customHeight="1">
      <c r="B18" s="245"/>
      <c r="C18" s="246"/>
      <c r="D18" s="511" t="s">
        <v>296</v>
      </c>
      <c r="E18" s="512" t="s">
        <v>931</v>
      </c>
      <c r="F18" s="512" t="s">
        <v>932</v>
      </c>
      <c r="G18" s="239" t="s">
        <v>873</v>
      </c>
      <c r="H18" s="240" t="s">
        <v>873</v>
      </c>
      <c r="I18" s="240" t="s">
        <v>869</v>
      </c>
      <c r="J18" s="247" t="s">
        <v>933</v>
      </c>
      <c r="K18" s="240" t="s">
        <v>933</v>
      </c>
    </row>
    <row r="19" spans="1:13" s="248" customFormat="1" ht="11.9" customHeight="1">
      <c r="B19" s="240" t="s">
        <v>871</v>
      </c>
      <c r="C19" s="244" t="s">
        <v>872</v>
      </c>
      <c r="D19" s="511"/>
      <c r="E19" s="512"/>
      <c r="F19" s="512" t="s">
        <v>101</v>
      </c>
      <c r="G19" s="239" t="s">
        <v>870</v>
      </c>
      <c r="H19" s="240" t="s">
        <v>870</v>
      </c>
      <c r="I19" s="240" t="s">
        <v>934</v>
      </c>
      <c r="J19" s="240" t="s">
        <v>935</v>
      </c>
      <c r="K19" s="240" t="s">
        <v>936</v>
      </c>
    </row>
    <row r="20" spans="1:13" ht="11.9" customHeight="1">
      <c r="B20" s="249"/>
      <c r="C20" s="250"/>
      <c r="D20" s="513"/>
      <c r="E20" s="508"/>
      <c r="F20" s="508" t="s">
        <v>102</v>
      </c>
      <c r="G20" s="251">
        <v>1</v>
      </c>
      <c r="H20" s="252">
        <v>2</v>
      </c>
      <c r="I20" s="253">
        <v>3</v>
      </c>
      <c r="J20" s="252">
        <v>4</v>
      </c>
      <c r="K20" s="253">
        <v>5</v>
      </c>
    </row>
    <row r="21" spans="1:13" ht="6.65" customHeight="1">
      <c r="B21" s="254"/>
      <c r="C21" s="255"/>
      <c r="D21" s="511"/>
      <c r="E21" s="514"/>
      <c r="F21" s="514"/>
      <c r="G21" s="256"/>
      <c r="H21" s="257"/>
      <c r="I21" s="257"/>
      <c r="J21" s="257"/>
      <c r="K21" s="257"/>
    </row>
    <row r="22" spans="1:13" ht="13">
      <c r="B22" s="2442" t="s">
        <v>937</v>
      </c>
      <c r="C22" s="2443"/>
      <c r="D22" s="2444"/>
      <c r="E22" s="516"/>
      <c r="F22" s="516"/>
      <c r="G22" s="258"/>
      <c r="H22" s="259"/>
      <c r="I22" s="259"/>
      <c r="J22" s="259"/>
      <c r="K22" s="259"/>
    </row>
    <row r="23" spans="1:13" ht="16" customHeight="1">
      <c r="B23" s="1069">
        <v>0</v>
      </c>
      <c r="C23" s="1070" t="s">
        <v>117</v>
      </c>
      <c r="D23" s="1071">
        <v>0</v>
      </c>
      <c r="E23" s="1072">
        <v>0</v>
      </c>
      <c r="F23" s="1072">
        <v>0</v>
      </c>
      <c r="G23" s="1073">
        <v>0</v>
      </c>
      <c r="H23" s="1074">
        <v>0</v>
      </c>
      <c r="I23" s="1074">
        <v>0</v>
      </c>
      <c r="J23" s="1074">
        <v>0</v>
      </c>
      <c r="K23" s="1074">
        <v>0</v>
      </c>
      <c r="L23" s="282" t="s">
        <v>786</v>
      </c>
    </row>
    <row r="24" spans="1:13" s="1432" customFormat="1" ht="16" customHeight="1">
      <c r="A24" s="2403" t="s">
        <v>1288</v>
      </c>
      <c r="B24" s="2403"/>
      <c r="C24" s="2403"/>
      <c r="D24" s="2403"/>
      <c r="E24" s="2403"/>
      <c r="F24" s="2403"/>
      <c r="G24" s="2404"/>
      <c r="H24" s="1433"/>
      <c r="I24" s="1433"/>
      <c r="J24" s="1433"/>
      <c r="K24" s="1433"/>
      <c r="L24" s="1434"/>
    </row>
    <row r="25" spans="1:13" ht="3.75" customHeight="1">
      <c r="B25" s="242"/>
      <c r="C25" s="237"/>
      <c r="D25" s="517"/>
      <c r="E25" s="518"/>
      <c r="F25" s="518"/>
      <c r="G25" s="396"/>
      <c r="H25" s="397"/>
      <c r="I25" s="397"/>
      <c r="J25" s="397"/>
      <c r="K25" s="397"/>
      <c r="M25" s="237"/>
    </row>
    <row r="26" spans="1:13" s="910" customFormat="1" ht="18.75" customHeight="1">
      <c r="A26" s="910" t="s">
        <v>938</v>
      </c>
      <c r="B26" s="911"/>
      <c r="C26" s="912" t="s">
        <v>939</v>
      </c>
      <c r="D26" s="1176">
        <f t="shared" ref="D26:K26" si="0">SUM(D23:D25)</f>
        <v>0</v>
      </c>
      <c r="E26" s="1178">
        <f t="shared" si="0"/>
        <v>0</v>
      </c>
      <c r="F26" s="1177">
        <f t="shared" si="0"/>
        <v>0</v>
      </c>
      <c r="G26" s="1176">
        <f t="shared" si="0"/>
        <v>0</v>
      </c>
      <c r="H26" s="1178">
        <f t="shared" si="0"/>
        <v>0</v>
      </c>
      <c r="I26" s="1178">
        <f t="shared" si="0"/>
        <v>0</v>
      </c>
      <c r="J26" s="1178">
        <f t="shared" si="0"/>
        <v>0</v>
      </c>
      <c r="K26" s="1177">
        <f t="shared" si="0"/>
        <v>0</v>
      </c>
      <c r="M26" s="929"/>
    </row>
    <row r="27" spans="1:13" s="260" customFormat="1" ht="4.5" customHeight="1">
      <c r="B27" s="242"/>
      <c r="C27" s="261"/>
      <c r="D27" s="519"/>
      <c r="E27" s="520"/>
      <c r="F27" s="520"/>
      <c r="G27" s="398"/>
      <c r="H27" s="376"/>
      <c r="I27" s="376"/>
      <c r="J27" s="376"/>
      <c r="K27" s="376"/>
      <c r="M27" s="308"/>
    </row>
    <row r="28" spans="1:13" s="887" customFormat="1" ht="21" customHeight="1">
      <c r="A28" s="887" t="s">
        <v>940</v>
      </c>
      <c r="B28" s="911"/>
      <c r="C28" s="919"/>
      <c r="D28" s="920"/>
      <c r="E28" s="921"/>
      <c r="F28" s="922" t="s">
        <v>941</v>
      </c>
      <c r="G28" s="893" t="s">
        <v>942</v>
      </c>
      <c r="H28" s="1108">
        <f>H26-G26</f>
        <v>0</v>
      </c>
      <c r="I28" s="892" t="s">
        <v>941</v>
      </c>
      <c r="J28" s="893" t="s">
        <v>943</v>
      </c>
      <c r="K28" s="1108">
        <f>K26-J26</f>
        <v>0</v>
      </c>
      <c r="M28" s="930"/>
    </row>
    <row r="29" spans="1:13" ht="13">
      <c r="B29" s="2442" t="s">
        <v>996</v>
      </c>
      <c r="C29" s="2443"/>
      <c r="D29" s="2444"/>
      <c r="E29" s="516"/>
      <c r="F29" s="516"/>
      <c r="G29" s="258"/>
      <c r="H29" s="259"/>
      <c r="I29" s="259"/>
      <c r="J29" s="259"/>
      <c r="K29" s="259"/>
    </row>
    <row r="30" spans="1:13" ht="16" customHeight="1">
      <c r="B30" s="1069">
        <v>0</v>
      </c>
      <c r="C30" s="1070" t="s">
        <v>117</v>
      </c>
      <c r="D30" s="1071">
        <v>0</v>
      </c>
      <c r="E30" s="1072">
        <v>0</v>
      </c>
      <c r="F30" s="1072">
        <v>0</v>
      </c>
      <c r="G30" s="1073">
        <v>0</v>
      </c>
      <c r="H30" s="1074">
        <v>0</v>
      </c>
      <c r="I30" s="1074">
        <v>0</v>
      </c>
      <c r="J30" s="1191">
        <v>0</v>
      </c>
      <c r="K30" s="1191">
        <v>0</v>
      </c>
      <c r="L30" s="282" t="s">
        <v>786</v>
      </c>
    </row>
    <row r="31" spans="1:13" s="1432" customFormat="1" ht="16" customHeight="1">
      <c r="A31" s="2403" t="s">
        <v>1288</v>
      </c>
      <c r="B31" s="2403"/>
      <c r="C31" s="2403"/>
      <c r="D31" s="2403"/>
      <c r="E31" s="2403"/>
      <c r="F31" s="2403"/>
      <c r="G31" s="2404"/>
      <c r="H31" s="1433"/>
      <c r="I31" s="1433"/>
      <c r="J31" s="1436"/>
      <c r="K31" s="1436"/>
      <c r="L31" s="1434"/>
    </row>
    <row r="32" spans="1:13" ht="3.75" customHeight="1">
      <c r="B32" s="242"/>
      <c r="C32" s="237"/>
      <c r="D32" s="517"/>
      <c r="E32" s="518"/>
      <c r="F32" s="518"/>
      <c r="G32" s="396"/>
      <c r="H32" s="397"/>
      <c r="I32" s="397"/>
      <c r="J32" s="397"/>
      <c r="K32" s="397"/>
      <c r="M32" s="237"/>
    </row>
    <row r="33" spans="1:13" s="910" customFormat="1" ht="18.75" customHeight="1">
      <c r="A33" s="910" t="s">
        <v>938</v>
      </c>
      <c r="B33" s="911"/>
      <c r="C33" s="912" t="s">
        <v>998</v>
      </c>
      <c r="D33" s="1176">
        <f t="shared" ref="D33:K33" si="1">SUM(D30:D32)</f>
        <v>0</v>
      </c>
      <c r="E33" s="1178">
        <f t="shared" si="1"/>
        <v>0</v>
      </c>
      <c r="F33" s="1177">
        <f t="shared" si="1"/>
        <v>0</v>
      </c>
      <c r="G33" s="1176">
        <f t="shared" si="1"/>
        <v>0</v>
      </c>
      <c r="H33" s="1178">
        <f t="shared" si="1"/>
        <v>0</v>
      </c>
      <c r="I33" s="1178">
        <f t="shared" si="1"/>
        <v>0</v>
      </c>
      <c r="J33" s="1178">
        <f t="shared" si="1"/>
        <v>0</v>
      </c>
      <c r="K33" s="1178">
        <f t="shared" si="1"/>
        <v>0</v>
      </c>
      <c r="M33" s="929"/>
    </row>
    <row r="34" spans="1:13" s="260" customFormat="1" ht="4.5" customHeight="1">
      <c r="B34" s="242"/>
      <c r="C34" s="261"/>
      <c r="D34" s="519"/>
      <c r="E34" s="520"/>
      <c r="F34" s="520"/>
      <c r="G34" s="398"/>
      <c r="H34" s="376"/>
      <c r="I34" s="376"/>
      <c r="J34" s="376"/>
      <c r="K34" s="376"/>
      <c r="M34" s="308"/>
    </row>
    <row r="35" spans="1:13" s="887" customFormat="1" ht="21" customHeight="1">
      <c r="A35" s="887" t="s">
        <v>940</v>
      </c>
      <c r="B35" s="911"/>
      <c r="C35" s="919"/>
      <c r="D35" s="920"/>
      <c r="E35" s="921"/>
      <c r="F35" s="922" t="s">
        <v>941</v>
      </c>
      <c r="G35" s="893" t="s">
        <v>942</v>
      </c>
      <c r="H35" s="1108">
        <f>H33-G33</f>
        <v>0</v>
      </c>
      <c r="I35" s="892" t="s">
        <v>941</v>
      </c>
      <c r="J35" s="893" t="s">
        <v>943</v>
      </c>
      <c r="K35" s="1108">
        <f>K33-J33</f>
        <v>0</v>
      </c>
      <c r="M35" s="930"/>
    </row>
    <row r="36" spans="1:13" s="260" customFormat="1" ht="3.75" customHeight="1">
      <c r="B36" s="241"/>
      <c r="C36" s="308"/>
      <c r="D36" s="522"/>
      <c r="E36" s="522"/>
      <c r="F36" s="522"/>
      <c r="G36" s="399"/>
      <c r="H36" s="380"/>
      <c r="I36" s="380"/>
      <c r="J36" s="380"/>
      <c r="K36" s="380"/>
      <c r="M36" s="308"/>
    </row>
    <row r="37" spans="1:13" ht="12" customHeight="1">
      <c r="B37" s="2442" t="s">
        <v>944</v>
      </c>
      <c r="C37" s="2443"/>
      <c r="D37" s="2444"/>
      <c r="E37" s="518"/>
      <c r="F37" s="518"/>
      <c r="G37" s="396"/>
      <c r="H37" s="397"/>
      <c r="I37" s="397"/>
      <c r="J37" s="397"/>
      <c r="K37" s="397"/>
      <c r="M37" s="237"/>
    </row>
    <row r="38" spans="1:13" ht="16" customHeight="1">
      <c r="B38" s="1069">
        <v>0</v>
      </c>
      <c r="C38" s="1070" t="s">
        <v>117</v>
      </c>
      <c r="D38" s="1075">
        <v>0</v>
      </c>
      <c r="E38" s="1076">
        <v>0</v>
      </c>
      <c r="F38" s="1076">
        <v>0</v>
      </c>
      <c r="G38" s="1073">
        <v>0</v>
      </c>
      <c r="H38" s="1074">
        <v>0</v>
      </c>
      <c r="I38" s="1074">
        <v>0</v>
      </c>
      <c r="J38" s="1074">
        <v>0</v>
      </c>
      <c r="K38" s="1074">
        <v>0</v>
      </c>
      <c r="L38" s="282" t="s">
        <v>786</v>
      </c>
      <c r="M38" s="237"/>
    </row>
    <row r="39" spans="1:13" s="1432" customFormat="1" ht="16" customHeight="1">
      <c r="A39" s="2403" t="s">
        <v>1288</v>
      </c>
      <c r="B39" s="2403"/>
      <c r="C39" s="2403"/>
      <c r="D39" s="2403"/>
      <c r="E39" s="2403"/>
      <c r="F39" s="2403"/>
      <c r="G39" s="2404"/>
      <c r="H39" s="1433"/>
      <c r="I39" s="1433"/>
      <c r="J39" s="1433"/>
      <c r="K39" s="1433"/>
      <c r="L39" s="1434"/>
      <c r="M39" s="1435"/>
    </row>
    <row r="40" spans="1:13" ht="3.75" customHeight="1">
      <c r="B40" s="242"/>
      <c r="C40" s="237"/>
      <c r="D40" s="517"/>
      <c r="E40" s="518"/>
      <c r="F40" s="518"/>
      <c r="G40" s="396"/>
      <c r="H40" s="397"/>
      <c r="I40" s="397"/>
      <c r="J40" s="397"/>
      <c r="K40" s="397"/>
      <c r="M40" s="237"/>
    </row>
    <row r="41" spans="1:13" s="910" customFormat="1" ht="19.5" customHeight="1">
      <c r="A41" s="910" t="s">
        <v>945</v>
      </c>
      <c r="B41" s="911"/>
      <c r="C41" s="912" t="s">
        <v>946</v>
      </c>
      <c r="D41" s="1179">
        <f t="shared" ref="D41:K41" si="2">SUM(D38:D40)</f>
        <v>0</v>
      </c>
      <c r="E41" s="1181">
        <f t="shared" si="2"/>
        <v>0</v>
      </c>
      <c r="F41" s="1180">
        <f t="shared" si="2"/>
        <v>0</v>
      </c>
      <c r="G41" s="1179">
        <f t="shared" si="2"/>
        <v>0</v>
      </c>
      <c r="H41" s="1181">
        <f t="shared" si="2"/>
        <v>0</v>
      </c>
      <c r="I41" s="1181">
        <f t="shared" si="2"/>
        <v>0</v>
      </c>
      <c r="J41" s="1181">
        <f t="shared" si="2"/>
        <v>0</v>
      </c>
      <c r="K41" s="1180">
        <f t="shared" si="2"/>
        <v>0</v>
      </c>
      <c r="M41" s="929"/>
    </row>
    <row r="42" spans="1:13" s="260" customFormat="1" ht="3.75" customHeight="1">
      <c r="B42" s="242"/>
      <c r="C42" s="261"/>
      <c r="D42" s="519"/>
      <c r="E42" s="520"/>
      <c r="F42" s="520"/>
      <c r="G42" s="398"/>
      <c r="H42" s="376"/>
      <c r="I42" s="376"/>
      <c r="J42" s="376"/>
      <c r="K42" s="376"/>
    </row>
    <row r="43" spans="1:13" s="887" customFormat="1" ht="18" customHeight="1">
      <c r="A43" s="887" t="s">
        <v>947</v>
      </c>
      <c r="B43" s="911"/>
      <c r="C43" s="919"/>
      <c r="D43" s="920"/>
      <c r="E43" s="921"/>
      <c r="F43" s="922" t="s">
        <v>941</v>
      </c>
      <c r="G43" s="893" t="s">
        <v>942</v>
      </c>
      <c r="H43" s="1108">
        <f>H41-G41</f>
        <v>0</v>
      </c>
      <c r="I43" s="892" t="s">
        <v>941</v>
      </c>
      <c r="J43" s="893" t="s">
        <v>943</v>
      </c>
      <c r="K43" s="1108">
        <f>K41-J41</f>
        <v>0</v>
      </c>
    </row>
    <row r="44" spans="1:13" s="260" customFormat="1" ht="6.65" customHeight="1">
      <c r="B44" s="242"/>
      <c r="C44" s="262"/>
      <c r="D44" s="521"/>
      <c r="E44" s="522"/>
      <c r="F44" s="522"/>
      <c r="G44" s="399"/>
      <c r="H44" s="380"/>
      <c r="I44" s="380"/>
      <c r="J44" s="380"/>
      <c r="K44" s="380"/>
    </row>
    <row r="45" spans="1:13" ht="6.65" customHeight="1">
      <c r="B45" s="242"/>
      <c r="C45" s="237"/>
      <c r="D45" s="523"/>
      <c r="E45" s="524"/>
      <c r="F45" s="524"/>
      <c r="G45" s="396"/>
      <c r="H45" s="397"/>
      <c r="I45" s="397"/>
      <c r="J45" s="397"/>
      <c r="K45" s="397"/>
    </row>
    <row r="46" spans="1:13" ht="6.65" customHeight="1">
      <c r="B46" s="264"/>
      <c r="C46" s="265"/>
      <c r="D46" s="525"/>
      <c r="E46" s="525"/>
      <c r="F46" s="525"/>
      <c r="G46" s="400"/>
      <c r="H46" s="400"/>
      <c r="I46" s="401"/>
      <c r="J46" s="400"/>
      <c r="K46" s="402"/>
    </row>
    <row r="47" spans="1:13" ht="12" customHeight="1">
      <c r="A47" s="235" t="s">
        <v>948</v>
      </c>
      <c r="B47" s="242"/>
      <c r="C47" s="2461" t="s">
        <v>949</v>
      </c>
      <c r="D47" s="2462"/>
      <c r="E47" s="2462"/>
      <c r="F47" s="526"/>
      <c r="G47" s="404"/>
      <c r="H47" s="404"/>
      <c r="I47" s="1074">
        <v>0</v>
      </c>
      <c r="J47" s="404"/>
      <c r="K47" s="405"/>
    </row>
    <row r="48" spans="1:13" ht="3.75" customHeight="1">
      <c r="B48" s="242"/>
      <c r="C48" s="266" t="s">
        <v>472</v>
      </c>
      <c r="D48" s="526"/>
      <c r="E48" s="526"/>
      <c r="F48" s="526"/>
      <c r="G48" s="407"/>
      <c r="H48" s="406"/>
      <c r="I48" s="408" t="s">
        <v>472</v>
      </c>
      <c r="J48" s="407" t="s">
        <v>472</v>
      </c>
      <c r="K48" s="409"/>
    </row>
    <row r="49" spans="1:12" ht="13" thickBot="1">
      <c r="B49" s="264"/>
      <c r="C49" s="265"/>
      <c r="D49" s="527" t="s">
        <v>950</v>
      </c>
      <c r="E49" s="528" t="s">
        <v>472</v>
      </c>
      <c r="F49" s="529"/>
      <c r="G49" s="410"/>
      <c r="H49" s="403"/>
      <c r="I49" s="411"/>
      <c r="J49" s="403"/>
      <c r="K49" s="409"/>
    </row>
    <row r="50" spans="1:12" s="910" customFormat="1" ht="19.5" customHeight="1" thickTop="1" thickBot="1">
      <c r="A50" s="910" t="s">
        <v>951</v>
      </c>
      <c r="B50" s="923"/>
      <c r="C50" s="923" t="s">
        <v>952</v>
      </c>
      <c r="D50" s="924" t="s">
        <v>950</v>
      </c>
      <c r="E50" s="925" t="s">
        <v>472</v>
      </c>
      <c r="F50" s="926" t="s">
        <v>953</v>
      </c>
      <c r="G50" s="1175">
        <f>_C18A4+_C18AB4+_C18C4</f>
        <v>0</v>
      </c>
      <c r="H50" s="1175">
        <f>_C18A5+_C18AB5+_C18C5</f>
        <v>0</v>
      </c>
      <c r="I50" s="1175">
        <f>_C18A6+_C18AB6+_C18C6+_C18E6</f>
        <v>0</v>
      </c>
      <c r="J50" s="1175">
        <f>_C18A7+_C18AB7+_C18C7</f>
        <v>0</v>
      </c>
      <c r="K50" s="1175">
        <f>_C18A8+_C18AB8+_C18C8</f>
        <v>0</v>
      </c>
    </row>
    <row r="51" spans="1:12" s="268" customFormat="1" ht="12" customHeight="1" thickTop="1">
      <c r="B51" s="269"/>
      <c r="C51" s="267"/>
      <c r="D51" s="530" t="s">
        <v>954</v>
      </c>
      <c r="E51" s="531"/>
      <c r="F51" s="532"/>
      <c r="G51" s="412"/>
      <c r="H51" s="413" t="s">
        <v>472</v>
      </c>
      <c r="I51" s="414" t="s">
        <v>473</v>
      </c>
      <c r="J51" s="414" t="s">
        <v>474</v>
      </c>
      <c r="K51" s="415"/>
    </row>
    <row r="52" spans="1:12" s="123" customFormat="1" ht="3.75" customHeight="1" thickBot="1">
      <c r="D52" s="533" t="s">
        <v>954</v>
      </c>
      <c r="E52" s="534"/>
      <c r="F52" s="535"/>
      <c r="G52" s="374"/>
      <c r="H52" s="374"/>
      <c r="I52" s="374"/>
      <c r="J52" s="374"/>
      <c r="K52" s="374"/>
    </row>
    <row r="53" spans="1:12" s="268" customFormat="1" ht="4.5" customHeight="1" thickTop="1">
      <c r="D53" s="395"/>
      <c r="E53" s="395"/>
      <c r="F53" s="395"/>
      <c r="G53" s="416"/>
      <c r="H53" s="416"/>
      <c r="I53" s="416"/>
      <c r="J53" s="416"/>
      <c r="K53" s="416"/>
    </row>
    <row r="54" spans="1:12" s="270" customFormat="1" ht="10">
      <c r="B54" s="271" t="s">
        <v>955</v>
      </c>
      <c r="C54" s="2463" t="s">
        <v>956</v>
      </c>
      <c r="D54" s="2463"/>
      <c r="E54" s="2463"/>
      <c r="F54" s="2463"/>
      <c r="G54" s="2463"/>
      <c r="H54" s="2463"/>
      <c r="I54" s="2463"/>
    </row>
    <row r="55" spans="1:12" s="270" customFormat="1" ht="10">
      <c r="B55" s="271" t="s">
        <v>957</v>
      </c>
      <c r="C55" s="2463" t="s">
        <v>958</v>
      </c>
      <c r="D55" s="2463"/>
      <c r="E55" s="2463"/>
      <c r="F55" s="2463"/>
      <c r="G55" s="2463"/>
      <c r="H55" s="2463"/>
    </row>
    <row r="56" spans="1:12" s="270" customFormat="1" ht="18.75" customHeight="1" thickBot="1">
      <c r="B56" s="271"/>
    </row>
    <row r="57" spans="1:12" s="153" customFormat="1" ht="12" customHeight="1">
      <c r="A57" s="154"/>
      <c r="B57" s="164"/>
      <c r="C57" s="165"/>
      <c r="D57" s="125"/>
      <c r="E57" s="125"/>
      <c r="F57" s="123"/>
      <c r="G57" s="123"/>
      <c r="H57" s="154"/>
      <c r="I57" s="131" t="s">
        <v>959</v>
      </c>
      <c r="J57" s="272" t="s">
        <v>431</v>
      </c>
      <c r="K57" s="273" t="s">
        <v>517</v>
      </c>
    </row>
    <row r="58" spans="1:12" s="153" customFormat="1" ht="12" customHeight="1">
      <c r="A58" s="154"/>
      <c r="B58" s="164"/>
      <c r="C58" s="165"/>
      <c r="D58" s="125"/>
      <c r="E58" s="125"/>
      <c r="F58" s="123"/>
      <c r="G58" s="123"/>
      <c r="H58" s="154"/>
      <c r="I58" s="277" t="s">
        <v>960</v>
      </c>
      <c r="J58" s="278" t="s">
        <v>961</v>
      </c>
      <c r="K58" s="279" t="s">
        <v>1622</v>
      </c>
    </row>
    <row r="59" spans="1:12" s="153" customFormat="1" ht="6.65" customHeight="1">
      <c r="A59" s="154"/>
      <c r="B59" s="164"/>
      <c r="C59" s="165"/>
      <c r="D59" s="125"/>
      <c r="E59" s="125"/>
      <c r="F59" s="123"/>
      <c r="G59" s="123"/>
      <c r="H59" s="154"/>
      <c r="I59" s="274"/>
      <c r="J59" s="275"/>
      <c r="K59" s="276"/>
    </row>
    <row r="60" spans="1:12" s="280" customFormat="1" ht="18" customHeight="1">
      <c r="A60" s="280" t="s">
        <v>962</v>
      </c>
      <c r="B60" s="2284" t="s">
        <v>963</v>
      </c>
      <c r="C60" s="2284"/>
      <c r="D60" s="2284"/>
      <c r="E60" s="2284"/>
      <c r="F60" s="2284"/>
      <c r="G60" s="2284"/>
      <c r="H60" s="2285"/>
      <c r="I60" s="1077"/>
      <c r="J60" s="1078"/>
      <c r="K60" s="1079"/>
    </row>
    <row r="61" spans="1:12" s="280" customFormat="1" ht="18.75" customHeight="1">
      <c r="A61" s="280" t="s">
        <v>964</v>
      </c>
      <c r="B61" s="2459" t="s">
        <v>965</v>
      </c>
      <c r="C61" s="2459"/>
      <c r="D61" s="2459"/>
      <c r="E61" s="2459"/>
      <c r="F61" s="2459"/>
      <c r="G61" s="2459"/>
      <c r="H61" s="2460"/>
      <c r="I61" s="1077"/>
      <c r="J61" s="1078"/>
      <c r="K61" s="1079"/>
    </row>
    <row r="62" spans="1:12" s="281" customFormat="1" ht="2.25" customHeight="1" thickBot="1">
      <c r="F62" s="143"/>
      <c r="G62" s="143"/>
      <c r="I62" s="417"/>
      <c r="J62" s="1188"/>
      <c r="K62" s="1189"/>
      <c r="L62" s="1190"/>
    </row>
    <row r="63" spans="1:12" ht="16" customHeight="1">
      <c r="K63" s="123"/>
    </row>
    <row r="64" spans="1:12" ht="12" customHeight="1">
      <c r="K64" s="1000" t="s">
        <v>918</v>
      </c>
    </row>
  </sheetData>
  <mergeCells count="29">
    <mergeCell ref="B61:H61"/>
    <mergeCell ref="B37:D37"/>
    <mergeCell ref="C47:E47"/>
    <mergeCell ref="C54:I54"/>
    <mergeCell ref="C55:H55"/>
    <mergeCell ref="B16:C16"/>
    <mergeCell ref="B17:C17"/>
    <mergeCell ref="B22:D22"/>
    <mergeCell ref="D11:F11"/>
    <mergeCell ref="B60:H60"/>
    <mergeCell ref="G13:H13"/>
    <mergeCell ref="D15:F15"/>
    <mergeCell ref="G14:H14"/>
    <mergeCell ref="G12:K12"/>
    <mergeCell ref="D13:F13"/>
    <mergeCell ref="A24:G24"/>
    <mergeCell ref="A31:G31"/>
    <mergeCell ref="A39:G39"/>
    <mergeCell ref="B29:D29"/>
    <mergeCell ref="H1:I1"/>
    <mergeCell ref="B1:G1"/>
    <mergeCell ref="I13:K13"/>
    <mergeCell ref="I14:K14"/>
    <mergeCell ref="D14:F14"/>
    <mergeCell ref="D12:F12"/>
    <mergeCell ref="B9:F9"/>
    <mergeCell ref="B7:H7"/>
    <mergeCell ref="B4:L4"/>
    <mergeCell ref="B5:L5"/>
  </mergeCells>
  <phoneticPr fontId="9" type="noConversion"/>
  <pageMargins left="0.45" right="0.19685039370078741" top="0.19685039370078741" bottom="0.19685039370078741" header="0.18" footer="0.19685039370078741"/>
  <pageSetup paperSize="9" scale="89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D59"/>
  <sheetViews>
    <sheetView workbookViewId="0">
      <selection activeCell="D26" sqref="D26"/>
    </sheetView>
  </sheetViews>
  <sheetFormatPr baseColWidth="10" defaultColWidth="11.453125" defaultRowHeight="12.5"/>
  <cols>
    <col min="1" max="2" width="5" style="558" customWidth="1"/>
    <col min="3" max="3" width="44.54296875" style="558" customWidth="1"/>
    <col min="4" max="4" width="66" style="558" customWidth="1"/>
    <col min="5" max="16384" width="11.453125" style="558"/>
  </cols>
  <sheetData>
    <row r="1" spans="1:4" s="927" customFormat="1" ht="24" customHeight="1">
      <c r="A1" s="2469" t="s">
        <v>966</v>
      </c>
      <c r="B1" s="2470"/>
      <c r="C1" s="2470"/>
      <c r="D1" s="2471"/>
    </row>
    <row r="2" spans="1:4" s="927" customFormat="1" ht="19.5" customHeight="1">
      <c r="A2" s="2472" t="s">
        <v>967</v>
      </c>
      <c r="B2" s="2473"/>
      <c r="C2" s="2473"/>
      <c r="D2" s="2474"/>
    </row>
    <row r="3" spans="1:4" ht="14.25" customHeight="1">
      <c r="C3" s="559"/>
    </row>
    <row r="4" spans="1:4" s="927" customFormat="1" ht="21" customHeight="1">
      <c r="A4" s="2466" t="s">
        <v>968</v>
      </c>
      <c r="B4" s="2466"/>
      <c r="C4" s="2466"/>
    </row>
    <row r="5" spans="1:4" ht="20.25" customHeight="1"/>
    <row r="6" spans="1:4" ht="9" customHeight="1">
      <c r="A6" s="560"/>
      <c r="B6" s="561"/>
      <c r="C6" s="562"/>
      <c r="D6" s="563"/>
    </row>
    <row r="7" spans="1:4" ht="13">
      <c r="A7" s="2467" t="s">
        <v>969</v>
      </c>
      <c r="B7" s="2468"/>
      <c r="C7" s="2468"/>
      <c r="D7" s="565" t="s">
        <v>970</v>
      </c>
    </row>
    <row r="8" spans="1:4" ht="9" customHeight="1">
      <c r="A8" s="566"/>
      <c r="B8" s="567"/>
      <c r="C8" s="568"/>
      <c r="D8" s="569"/>
    </row>
    <row r="9" spans="1:4" ht="15.5">
      <c r="A9" s="570" t="s">
        <v>522</v>
      </c>
      <c r="B9" s="2475" t="s">
        <v>523</v>
      </c>
      <c r="C9" s="2476"/>
      <c r="D9" s="572"/>
    </row>
    <row r="10" spans="1:4" ht="18" customHeight="1">
      <c r="A10" s="572" t="s">
        <v>145</v>
      </c>
      <c r="B10" s="15"/>
      <c r="C10" s="573" t="s">
        <v>524</v>
      </c>
      <c r="D10" s="574" t="s">
        <v>971</v>
      </c>
    </row>
    <row r="11" spans="1:4" ht="18" customHeight="1">
      <c r="A11" s="572" t="s">
        <v>147</v>
      </c>
      <c r="B11" s="15"/>
      <c r="C11" s="573" t="s">
        <v>972</v>
      </c>
      <c r="D11" s="574" t="s">
        <v>973</v>
      </c>
    </row>
    <row r="12" spans="1:4" ht="18" customHeight="1">
      <c r="A12" s="572" t="s">
        <v>148</v>
      </c>
      <c r="B12" s="15"/>
      <c r="C12" s="573" t="s">
        <v>526</v>
      </c>
      <c r="D12" s="574" t="s">
        <v>974</v>
      </c>
    </row>
    <row r="13" spans="1:4" ht="18" customHeight="1">
      <c r="A13" s="572" t="s">
        <v>150</v>
      </c>
      <c r="B13" s="15"/>
      <c r="C13" s="573" t="s">
        <v>527</v>
      </c>
      <c r="D13" s="574" t="s">
        <v>975</v>
      </c>
    </row>
    <row r="14" spans="1:4" ht="18" customHeight="1">
      <c r="A14" s="572" t="s">
        <v>152</v>
      </c>
      <c r="B14" s="15"/>
      <c r="C14" s="573" t="s">
        <v>528</v>
      </c>
      <c r="D14" s="574" t="s">
        <v>976</v>
      </c>
    </row>
    <row r="15" spans="1:4" ht="18" customHeight="1">
      <c r="A15" s="572" t="s">
        <v>155</v>
      </c>
      <c r="B15" s="15"/>
      <c r="C15" s="573" t="s">
        <v>977</v>
      </c>
      <c r="D15" s="574" t="s">
        <v>978</v>
      </c>
    </row>
    <row r="16" spans="1:4" ht="18" customHeight="1">
      <c r="A16" s="572" t="s">
        <v>157</v>
      </c>
      <c r="B16" s="15"/>
      <c r="C16" s="573" t="s">
        <v>530</v>
      </c>
      <c r="D16" s="574" t="s">
        <v>979</v>
      </c>
    </row>
    <row r="17" spans="1:4" ht="18" customHeight="1">
      <c r="A17" s="572" t="s">
        <v>159</v>
      </c>
      <c r="B17" s="15"/>
      <c r="C17" s="573" t="s">
        <v>531</v>
      </c>
      <c r="D17" s="574" t="s">
        <v>980</v>
      </c>
    </row>
    <row r="18" spans="1:4" ht="18" customHeight="1">
      <c r="A18" s="572" t="s">
        <v>161</v>
      </c>
      <c r="B18" s="15"/>
      <c r="C18" s="573" t="s">
        <v>532</v>
      </c>
      <c r="D18" s="575" t="s">
        <v>981</v>
      </c>
    </row>
    <row r="19" spans="1:4" ht="18.75" customHeight="1">
      <c r="A19" s="570" t="s">
        <v>533</v>
      </c>
      <c r="B19" s="2464" t="s">
        <v>534</v>
      </c>
      <c r="C19" s="2465"/>
      <c r="D19" s="572"/>
    </row>
    <row r="20" spans="1:4" ht="18" customHeight="1">
      <c r="A20" s="572" t="s">
        <v>208</v>
      </c>
      <c r="B20" s="15"/>
      <c r="C20" s="573" t="s">
        <v>982</v>
      </c>
      <c r="D20" s="574" t="s">
        <v>983</v>
      </c>
    </row>
    <row r="21" spans="1:4" ht="22.5" customHeight="1">
      <c r="A21" s="572" t="s">
        <v>210</v>
      </c>
      <c r="B21" s="15"/>
      <c r="C21" s="573" t="s">
        <v>535</v>
      </c>
      <c r="D21" s="575" t="s">
        <v>983</v>
      </c>
    </row>
    <row r="22" spans="1:4" ht="15.5">
      <c r="A22" s="570" t="s">
        <v>536</v>
      </c>
      <c r="B22" s="2464" t="s">
        <v>666</v>
      </c>
      <c r="C22" s="2465"/>
      <c r="D22" s="574"/>
    </row>
    <row r="23" spans="1:4" ht="10" customHeight="1">
      <c r="A23" s="572"/>
      <c r="B23" s="15"/>
      <c r="C23" s="573" t="s">
        <v>984</v>
      </c>
      <c r="D23" s="574" t="s">
        <v>985</v>
      </c>
    </row>
    <row r="24" spans="1:4" ht="12" customHeight="1">
      <c r="A24" s="572"/>
      <c r="B24" s="15"/>
      <c r="C24" s="573" t="s">
        <v>986</v>
      </c>
      <c r="D24" s="575" t="s">
        <v>985</v>
      </c>
    </row>
    <row r="25" spans="1:4" ht="19.5" customHeight="1">
      <c r="A25" s="570" t="s">
        <v>538</v>
      </c>
      <c r="B25" s="2464" t="s">
        <v>539</v>
      </c>
      <c r="C25" s="2465"/>
      <c r="D25" s="575" t="s">
        <v>987</v>
      </c>
    </row>
    <row r="26" spans="1:4" ht="19.5" customHeight="1">
      <c r="A26" s="570" t="s">
        <v>540</v>
      </c>
      <c r="B26" s="2464" t="s">
        <v>988</v>
      </c>
      <c r="C26" s="2465"/>
      <c r="D26" s="574"/>
    </row>
    <row r="27" spans="1:4" ht="18" customHeight="1">
      <c r="A27" s="572" t="s">
        <v>294</v>
      </c>
      <c r="B27" s="15"/>
      <c r="C27" s="573" t="s">
        <v>989</v>
      </c>
      <c r="D27" s="574" t="s">
        <v>0</v>
      </c>
    </row>
    <row r="28" spans="1:4" ht="18" customHeight="1">
      <c r="A28" s="572" t="s">
        <v>295</v>
      </c>
      <c r="B28" s="15"/>
      <c r="C28" s="573" t="s">
        <v>543</v>
      </c>
      <c r="D28" s="574" t="s">
        <v>1</v>
      </c>
    </row>
    <row r="29" spans="1:4" ht="18" customHeight="1">
      <c r="A29" s="572" t="s">
        <v>297</v>
      </c>
      <c r="B29" s="15"/>
      <c r="C29" s="573" t="s">
        <v>544</v>
      </c>
      <c r="D29" s="574" t="s">
        <v>1</v>
      </c>
    </row>
    <row r="30" spans="1:4" ht="18" customHeight="1">
      <c r="A30" s="572" t="s">
        <v>299</v>
      </c>
      <c r="B30" s="15"/>
      <c r="C30" s="573" t="s">
        <v>2</v>
      </c>
      <c r="D30" s="574" t="s">
        <v>3</v>
      </c>
    </row>
    <row r="31" spans="1:4" ht="18" customHeight="1">
      <c r="A31" s="572" t="s">
        <v>301</v>
      </c>
      <c r="B31" s="15"/>
      <c r="C31" s="15" t="s">
        <v>546</v>
      </c>
      <c r="D31" s="574" t="s">
        <v>4</v>
      </c>
    </row>
    <row r="32" spans="1:4" ht="10" customHeight="1">
      <c r="A32" s="572"/>
      <c r="B32" s="15"/>
      <c r="D32" s="575"/>
    </row>
    <row r="33" spans="1:4" ht="15.5">
      <c r="A33" s="570" t="s">
        <v>549</v>
      </c>
      <c r="B33" s="2464" t="s">
        <v>128</v>
      </c>
      <c r="C33" s="2465"/>
      <c r="D33" s="574"/>
    </row>
    <row r="34" spans="1:4" ht="18" customHeight="1">
      <c r="A34" s="572" t="s">
        <v>321</v>
      </c>
      <c r="B34" s="15"/>
      <c r="C34" s="573" t="s">
        <v>550</v>
      </c>
      <c r="D34" s="574" t="s">
        <v>5</v>
      </c>
    </row>
    <row r="35" spans="1:4" ht="18" customHeight="1">
      <c r="A35" s="572" t="s">
        <v>322</v>
      </c>
      <c r="B35" s="15"/>
      <c r="C35" s="573" t="s">
        <v>551</v>
      </c>
      <c r="D35" s="574" t="s">
        <v>6</v>
      </c>
    </row>
    <row r="36" spans="1:4" ht="18" customHeight="1">
      <c r="A36" s="572" t="s">
        <v>323</v>
      </c>
      <c r="B36" s="15"/>
      <c r="C36" s="573" t="s">
        <v>552</v>
      </c>
      <c r="D36" s="574">
        <v>359</v>
      </c>
    </row>
    <row r="37" spans="1:4" ht="18" customHeight="1">
      <c r="A37" s="572" t="s">
        <v>553</v>
      </c>
      <c r="B37" s="15"/>
      <c r="C37" s="558" t="s">
        <v>7</v>
      </c>
      <c r="D37" s="574" t="s">
        <v>8</v>
      </c>
    </row>
    <row r="38" spans="1:4" ht="19.5" customHeight="1">
      <c r="A38" s="570" t="s">
        <v>556</v>
      </c>
      <c r="B38" s="2464" t="s">
        <v>9</v>
      </c>
      <c r="C38" s="2465"/>
      <c r="D38" s="576"/>
    </row>
    <row r="39" spans="1:4" ht="15.75" customHeight="1">
      <c r="A39" s="572" t="s">
        <v>325</v>
      </c>
      <c r="B39" s="571"/>
      <c r="C39" s="573" t="s">
        <v>10</v>
      </c>
      <c r="D39" s="574" t="s">
        <v>11</v>
      </c>
    </row>
    <row r="40" spans="1:4" ht="16.5" customHeight="1">
      <c r="A40" s="572" t="s">
        <v>328</v>
      </c>
      <c r="B40" s="571"/>
      <c r="C40" s="573" t="s">
        <v>655</v>
      </c>
      <c r="D40" s="575" t="s">
        <v>12</v>
      </c>
    </row>
    <row r="41" spans="1:4" ht="19.5" customHeight="1">
      <c r="A41" s="570" t="s">
        <v>560</v>
      </c>
      <c r="B41" s="2464" t="s">
        <v>561</v>
      </c>
      <c r="C41" s="2465"/>
      <c r="D41" s="574"/>
    </row>
    <row r="42" spans="1:4" ht="18" customHeight="1">
      <c r="A42" s="572" t="s">
        <v>337</v>
      </c>
      <c r="B42" s="15"/>
      <c r="C42" s="573" t="s">
        <v>562</v>
      </c>
      <c r="D42" s="574" t="s">
        <v>15</v>
      </c>
    </row>
    <row r="43" spans="1:4" ht="18" customHeight="1">
      <c r="A43" s="572" t="s">
        <v>340</v>
      </c>
      <c r="B43" s="15"/>
      <c r="C43" s="573" t="s">
        <v>563</v>
      </c>
      <c r="D43" s="574" t="s">
        <v>16</v>
      </c>
    </row>
    <row r="44" spans="1:4" ht="18" customHeight="1">
      <c r="A44" s="572" t="s">
        <v>564</v>
      </c>
      <c r="B44" s="15"/>
      <c r="C44" s="573" t="s">
        <v>565</v>
      </c>
      <c r="D44" s="574" t="s">
        <v>17</v>
      </c>
    </row>
    <row r="45" spans="1:4" ht="18" customHeight="1">
      <c r="A45" s="572" t="s">
        <v>566</v>
      </c>
      <c r="B45" s="15"/>
      <c r="C45" s="573" t="s">
        <v>18</v>
      </c>
      <c r="D45" s="574" t="s">
        <v>19</v>
      </c>
    </row>
    <row r="46" spans="1:4" ht="18" customHeight="1">
      <c r="A46" s="572" t="s">
        <v>567</v>
      </c>
      <c r="B46" s="15"/>
      <c r="C46" s="573" t="s">
        <v>656</v>
      </c>
      <c r="D46" s="574" t="s">
        <v>20</v>
      </c>
    </row>
    <row r="47" spans="1:4" ht="18" customHeight="1">
      <c r="A47" s="572" t="s">
        <v>569</v>
      </c>
      <c r="B47" s="15"/>
      <c r="C47" s="573" t="s">
        <v>21</v>
      </c>
      <c r="D47" s="574" t="s">
        <v>22</v>
      </c>
    </row>
    <row r="48" spans="1:4" ht="18" customHeight="1">
      <c r="A48" s="572" t="s">
        <v>570</v>
      </c>
      <c r="B48" s="15"/>
      <c r="C48" s="573" t="s">
        <v>571</v>
      </c>
      <c r="D48" s="574" t="s">
        <v>34</v>
      </c>
    </row>
    <row r="49" spans="1:4" ht="18" customHeight="1">
      <c r="A49" s="572"/>
      <c r="B49" s="15"/>
      <c r="C49" s="573"/>
      <c r="D49" s="574" t="s">
        <v>35</v>
      </c>
    </row>
    <row r="50" spans="1:4" ht="18" customHeight="1">
      <c r="A50" s="572"/>
      <c r="B50" s="15"/>
      <c r="C50" s="573"/>
      <c r="D50" s="574" t="s">
        <v>36</v>
      </c>
    </row>
    <row r="51" spans="1:4" ht="18" customHeight="1">
      <c r="A51" s="572"/>
      <c r="B51" s="15"/>
      <c r="C51" s="573"/>
      <c r="D51" s="574" t="s">
        <v>37</v>
      </c>
    </row>
    <row r="52" spans="1:4" ht="18" customHeight="1">
      <c r="A52" s="572" t="s">
        <v>572</v>
      </c>
      <c r="B52" s="15"/>
      <c r="C52" s="573" t="s">
        <v>573</v>
      </c>
      <c r="D52" s="574" t="s">
        <v>38</v>
      </c>
    </row>
    <row r="53" spans="1:4" ht="18" customHeight="1">
      <c r="A53" s="572" t="s">
        <v>574</v>
      </c>
      <c r="B53" s="15"/>
      <c r="C53" s="573" t="s">
        <v>575</v>
      </c>
      <c r="D53" s="574" t="s">
        <v>39</v>
      </c>
    </row>
    <row r="54" spans="1:4" ht="24.75" customHeight="1">
      <c r="A54" s="570" t="s">
        <v>577</v>
      </c>
      <c r="B54" s="2464" t="s">
        <v>40</v>
      </c>
      <c r="C54" s="2465"/>
      <c r="D54" s="576"/>
    </row>
    <row r="55" spans="1:4" ht="18" customHeight="1">
      <c r="A55" s="572"/>
      <c r="B55" s="564"/>
      <c r="C55" s="573" t="s">
        <v>42</v>
      </c>
      <c r="D55" s="575" t="s">
        <v>43</v>
      </c>
    </row>
    <row r="56" spans="1:4" ht="20.25" customHeight="1">
      <c r="A56" s="570" t="s">
        <v>579</v>
      </c>
      <c r="B56" s="2464" t="s">
        <v>580</v>
      </c>
      <c r="C56" s="2465"/>
      <c r="D56" s="574"/>
    </row>
    <row r="57" spans="1:4" ht="18" customHeight="1">
      <c r="A57" s="572" t="s">
        <v>356</v>
      </c>
      <c r="B57" s="15"/>
      <c r="C57" s="573" t="s">
        <v>581</v>
      </c>
      <c r="D57" s="574" t="s">
        <v>44</v>
      </c>
    </row>
    <row r="58" spans="1:4" ht="18" customHeight="1">
      <c r="A58" s="572" t="s">
        <v>357</v>
      </c>
      <c r="B58" s="15"/>
      <c r="C58" s="573" t="s">
        <v>582</v>
      </c>
      <c r="D58" s="574" t="s">
        <v>45</v>
      </c>
    </row>
    <row r="59" spans="1:4" ht="9" customHeight="1">
      <c r="A59" s="577"/>
      <c r="B59" s="566"/>
      <c r="C59" s="578"/>
      <c r="D59" s="575"/>
    </row>
  </sheetData>
  <mergeCells count="14">
    <mergeCell ref="A4:C4"/>
    <mergeCell ref="A7:C7"/>
    <mergeCell ref="B41:C41"/>
    <mergeCell ref="B54:C54"/>
    <mergeCell ref="A1:D1"/>
    <mergeCell ref="A2:D2"/>
    <mergeCell ref="B9:C9"/>
    <mergeCell ref="B19:C19"/>
    <mergeCell ref="B22:C22"/>
    <mergeCell ref="B56:C56"/>
    <mergeCell ref="B26:C26"/>
    <mergeCell ref="B33:C33"/>
    <mergeCell ref="B38:C38"/>
    <mergeCell ref="B25:C25"/>
  </mergeCells>
  <phoneticPr fontId="9" type="noConversion"/>
  <pageMargins left="0.73" right="0.19685039370078741" top="0.19685039370078741" bottom="0.19685039370078741" header="0.18" footer="0.19685039370078741"/>
  <pageSetup paperSize="9" scale="78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D65"/>
  <sheetViews>
    <sheetView topLeftCell="A10" workbookViewId="0">
      <selection activeCell="E54" sqref="E54"/>
    </sheetView>
  </sheetViews>
  <sheetFormatPr baseColWidth="10" defaultColWidth="11.453125" defaultRowHeight="12.5"/>
  <cols>
    <col min="1" max="1" width="5.1796875" style="579" customWidth="1"/>
    <col min="2" max="2" width="4.54296875" style="579" customWidth="1"/>
    <col min="3" max="3" width="55" style="579" customWidth="1"/>
    <col min="4" max="4" width="54.54296875" style="579" customWidth="1"/>
    <col min="5" max="16384" width="11.453125" style="579"/>
  </cols>
  <sheetData>
    <row r="1" spans="1:4" s="558" customFormat="1" ht="13">
      <c r="A1" s="2483" t="s">
        <v>966</v>
      </c>
      <c r="B1" s="2484"/>
      <c r="C1" s="2484"/>
      <c r="D1" s="2485"/>
    </row>
    <row r="2" spans="1:4" s="558" customFormat="1" ht="13.5" customHeight="1">
      <c r="A2" s="2486" t="s">
        <v>967</v>
      </c>
      <c r="B2" s="2487"/>
      <c r="C2" s="2487"/>
      <c r="D2" s="2488"/>
    </row>
    <row r="3" spans="1:4" ht="5.15" customHeight="1"/>
    <row r="4" spans="1:4" ht="5.15" customHeight="1"/>
    <row r="5" spans="1:4" ht="13">
      <c r="A5" s="2479" t="s">
        <v>46</v>
      </c>
      <c r="B5" s="2479"/>
      <c r="C5" s="2479"/>
    </row>
    <row r="6" spans="1:4" ht="3.75" customHeight="1"/>
    <row r="7" spans="1:4" ht="4.5" customHeight="1">
      <c r="A7" s="580"/>
      <c r="B7" s="581"/>
      <c r="C7" s="582"/>
      <c r="D7" s="583"/>
    </row>
    <row r="8" spans="1:4" ht="13.5" customHeight="1">
      <c r="A8" s="2480" t="s">
        <v>969</v>
      </c>
      <c r="B8" s="2481"/>
      <c r="C8" s="2482"/>
      <c r="D8" s="584" t="s">
        <v>47</v>
      </c>
    </row>
    <row r="9" spans="1:4" ht="3.75" customHeight="1">
      <c r="A9" s="585"/>
      <c r="B9" s="586"/>
      <c r="C9" s="587"/>
      <c r="D9" s="588"/>
    </row>
    <row r="10" spans="1:4" ht="18" customHeight="1">
      <c r="A10" s="589" t="s">
        <v>522</v>
      </c>
      <c r="B10" s="2489" t="s">
        <v>589</v>
      </c>
      <c r="C10" s="2490"/>
      <c r="D10" s="590"/>
    </row>
    <row r="11" spans="1:4" ht="18" customHeight="1">
      <c r="A11" s="591" t="s">
        <v>145</v>
      </c>
      <c r="B11" s="14"/>
      <c r="C11" s="14" t="s">
        <v>590</v>
      </c>
      <c r="D11" s="592" t="s">
        <v>48</v>
      </c>
    </row>
    <row r="12" spans="1:4" ht="18" customHeight="1">
      <c r="A12" s="591" t="s">
        <v>147</v>
      </c>
      <c r="B12" s="14"/>
      <c r="C12" s="14" t="s">
        <v>49</v>
      </c>
      <c r="D12" s="592" t="s">
        <v>50</v>
      </c>
    </row>
    <row r="13" spans="1:4" ht="18" customHeight="1">
      <c r="A13" s="591" t="s">
        <v>148</v>
      </c>
      <c r="B13" s="14"/>
      <c r="C13" s="14" t="s">
        <v>51</v>
      </c>
      <c r="D13" s="592">
        <v>105</v>
      </c>
    </row>
    <row r="14" spans="1:4" ht="18" customHeight="1">
      <c r="A14" s="591" t="s">
        <v>150</v>
      </c>
      <c r="B14" s="14"/>
      <c r="C14" s="14" t="s">
        <v>52</v>
      </c>
      <c r="D14" s="592">
        <v>11</v>
      </c>
    </row>
    <row r="15" spans="1:4" ht="18" customHeight="1">
      <c r="A15" s="591" t="s">
        <v>152</v>
      </c>
      <c r="B15" s="14"/>
      <c r="C15" s="14" t="s">
        <v>664</v>
      </c>
      <c r="D15" s="593">
        <v>12</v>
      </c>
    </row>
    <row r="16" spans="1:4" ht="18" customHeight="1">
      <c r="A16" s="594" t="s">
        <v>533</v>
      </c>
      <c r="B16" s="2477" t="s">
        <v>593</v>
      </c>
      <c r="C16" s="2478"/>
      <c r="D16" s="592"/>
    </row>
    <row r="17" spans="1:4" ht="18" customHeight="1">
      <c r="A17" s="591" t="s">
        <v>208</v>
      </c>
      <c r="B17" s="14"/>
      <c r="C17" s="596" t="s">
        <v>53</v>
      </c>
      <c r="D17" s="592" t="s">
        <v>54</v>
      </c>
    </row>
    <row r="18" spans="1:4" ht="9" customHeight="1">
      <c r="A18" s="591"/>
      <c r="B18" s="14"/>
      <c r="C18" s="596"/>
      <c r="D18" s="599"/>
    </row>
    <row r="19" spans="1:4" ht="18" customHeight="1">
      <c r="A19" s="594" t="s">
        <v>536</v>
      </c>
      <c r="B19" s="2477" t="s">
        <v>55</v>
      </c>
      <c r="C19" s="2478"/>
      <c r="D19" s="592"/>
    </row>
    <row r="20" spans="1:4" ht="18" customHeight="1">
      <c r="A20" s="591" t="s">
        <v>236</v>
      </c>
      <c r="B20" s="14"/>
      <c r="C20" s="596" t="s">
        <v>53</v>
      </c>
      <c r="D20" s="592" t="s">
        <v>56</v>
      </c>
    </row>
    <row r="21" spans="1:4" ht="18" customHeight="1">
      <c r="A21" s="591"/>
      <c r="B21" s="14"/>
      <c r="C21" s="596"/>
      <c r="D21" s="597"/>
    </row>
    <row r="22" spans="1:4" ht="18" customHeight="1">
      <c r="A22" s="594" t="s">
        <v>538</v>
      </c>
      <c r="B22" s="2477" t="s">
        <v>595</v>
      </c>
      <c r="C22" s="2478"/>
      <c r="D22" s="592"/>
    </row>
    <row r="23" spans="1:4" ht="18" customHeight="1">
      <c r="A23" s="591" t="s">
        <v>277</v>
      </c>
      <c r="B23" s="14"/>
      <c r="C23" s="596" t="s">
        <v>53</v>
      </c>
      <c r="D23" s="592" t="s">
        <v>56</v>
      </c>
    </row>
    <row r="24" spans="1:4" ht="8.25" customHeight="1">
      <c r="A24" s="591"/>
      <c r="B24" s="14"/>
      <c r="C24" s="596"/>
      <c r="D24" s="597"/>
    </row>
    <row r="25" spans="1:4" ht="18" customHeight="1">
      <c r="A25" s="594" t="s">
        <v>540</v>
      </c>
      <c r="B25" s="2477" t="s">
        <v>597</v>
      </c>
      <c r="C25" s="2478"/>
      <c r="D25" s="592"/>
    </row>
    <row r="26" spans="1:4" ht="18" customHeight="1">
      <c r="A26" s="591" t="s">
        <v>294</v>
      </c>
      <c r="B26" s="14"/>
      <c r="C26" s="596" t="s">
        <v>603</v>
      </c>
      <c r="D26" s="592">
        <v>13</v>
      </c>
    </row>
    <row r="27" spans="1:4" ht="18" customHeight="1">
      <c r="A27" s="591" t="s">
        <v>295</v>
      </c>
      <c r="B27" s="14"/>
      <c r="C27" s="596" t="s">
        <v>875</v>
      </c>
      <c r="D27" s="592" t="s">
        <v>57</v>
      </c>
    </row>
    <row r="28" spans="1:4" ht="18" customHeight="1">
      <c r="A28" s="591" t="s">
        <v>297</v>
      </c>
      <c r="B28" s="14"/>
      <c r="C28" s="596" t="s">
        <v>58</v>
      </c>
      <c r="D28" s="593" t="s">
        <v>59</v>
      </c>
    </row>
    <row r="29" spans="1:4" ht="18" customHeight="1">
      <c r="A29" s="594" t="s">
        <v>548</v>
      </c>
      <c r="B29" s="2477" t="s">
        <v>600</v>
      </c>
      <c r="C29" s="2478"/>
      <c r="D29" s="592"/>
    </row>
    <row r="30" spans="1:4" ht="18" customHeight="1">
      <c r="A30" s="598" t="s">
        <v>317</v>
      </c>
      <c r="B30" s="595"/>
      <c r="C30" s="596" t="s">
        <v>603</v>
      </c>
      <c r="D30" s="592">
        <v>13</v>
      </c>
    </row>
    <row r="31" spans="1:4" ht="18" customHeight="1">
      <c r="A31" s="591" t="s">
        <v>318</v>
      </c>
      <c r="B31" s="595"/>
      <c r="C31" s="596" t="s">
        <v>875</v>
      </c>
      <c r="D31" s="592" t="s">
        <v>60</v>
      </c>
    </row>
    <row r="32" spans="1:4" ht="6" customHeight="1">
      <c r="A32" s="591"/>
      <c r="B32" s="595"/>
      <c r="C32" s="596"/>
      <c r="D32" s="597"/>
    </row>
    <row r="33" spans="1:4" ht="18" customHeight="1">
      <c r="A33" s="594" t="s">
        <v>556</v>
      </c>
      <c r="B33" s="2477" t="s">
        <v>61</v>
      </c>
      <c r="C33" s="2478"/>
      <c r="D33" s="592"/>
    </row>
    <row r="34" spans="1:4" ht="18" customHeight="1">
      <c r="A34" s="591" t="s">
        <v>325</v>
      </c>
      <c r="B34" s="14"/>
      <c r="C34" s="14" t="s">
        <v>607</v>
      </c>
      <c r="D34" s="592">
        <v>165</v>
      </c>
    </row>
    <row r="35" spans="1:4" ht="18" customHeight="1">
      <c r="A35" s="591" t="s">
        <v>328</v>
      </c>
      <c r="B35" s="14"/>
      <c r="C35" s="14" t="s">
        <v>62</v>
      </c>
      <c r="D35" s="592">
        <v>15</v>
      </c>
    </row>
    <row r="36" spans="1:4" ht="18" customHeight="1">
      <c r="A36" s="591" t="s">
        <v>330</v>
      </c>
      <c r="B36" s="14"/>
      <c r="C36" s="14" t="s">
        <v>609</v>
      </c>
      <c r="D36" s="592">
        <v>14</v>
      </c>
    </row>
    <row r="37" spans="1:4" ht="18" customHeight="1">
      <c r="A37" s="591" t="s">
        <v>332</v>
      </c>
      <c r="B37" s="14"/>
      <c r="C37" s="14" t="s">
        <v>610</v>
      </c>
      <c r="D37" s="592">
        <v>13</v>
      </c>
    </row>
    <row r="38" spans="1:4" ht="18" customHeight="1">
      <c r="A38" s="591" t="s">
        <v>611</v>
      </c>
      <c r="B38" s="14"/>
      <c r="C38" s="14" t="s">
        <v>612</v>
      </c>
      <c r="D38" s="592" t="s">
        <v>60</v>
      </c>
    </row>
    <row r="39" spans="1:4" ht="18" customHeight="1">
      <c r="A39" s="591" t="s">
        <v>613</v>
      </c>
      <c r="B39" s="14"/>
      <c r="C39" s="14" t="s">
        <v>614</v>
      </c>
      <c r="D39" s="592">
        <v>167</v>
      </c>
    </row>
    <row r="40" spans="1:4" ht="18" customHeight="1">
      <c r="A40" s="591" t="s">
        <v>615</v>
      </c>
      <c r="B40" s="14"/>
      <c r="C40" s="14" t="s">
        <v>616</v>
      </c>
      <c r="D40" s="593" t="s">
        <v>63</v>
      </c>
    </row>
    <row r="41" spans="1:4" ht="18" customHeight="1">
      <c r="A41" s="594" t="s">
        <v>560</v>
      </c>
      <c r="B41" s="2477" t="s">
        <v>680</v>
      </c>
      <c r="C41" s="2478"/>
      <c r="D41" s="592"/>
    </row>
    <row r="42" spans="1:4" ht="18" customHeight="1">
      <c r="A42" s="591" t="s">
        <v>337</v>
      </c>
      <c r="B42" s="595"/>
      <c r="C42" s="14" t="s">
        <v>619</v>
      </c>
      <c r="D42" s="592" t="s">
        <v>64</v>
      </c>
    </row>
    <row r="43" spans="1:4" ht="18" customHeight="1">
      <c r="A43" s="591" t="s">
        <v>340</v>
      </c>
      <c r="B43" s="595"/>
      <c r="C43" s="14" t="s">
        <v>620</v>
      </c>
      <c r="D43" s="592" t="s">
        <v>65</v>
      </c>
    </row>
    <row r="44" spans="1:4" ht="18" customHeight="1">
      <c r="A44" s="591" t="s">
        <v>564</v>
      </c>
      <c r="B44" s="595"/>
      <c r="C44" s="14" t="s">
        <v>621</v>
      </c>
      <c r="D44" s="592" t="s">
        <v>66</v>
      </c>
    </row>
    <row r="45" spans="1:4" ht="18" customHeight="1">
      <c r="A45" s="591" t="s">
        <v>566</v>
      </c>
      <c r="B45" s="595"/>
      <c r="C45" s="14" t="s">
        <v>67</v>
      </c>
      <c r="D45" s="593" t="s">
        <v>68</v>
      </c>
    </row>
    <row r="46" spans="1:4" ht="18" customHeight="1">
      <c r="A46" s="594" t="s">
        <v>577</v>
      </c>
      <c r="B46" s="2477" t="s">
        <v>9</v>
      </c>
      <c r="C46" s="2478"/>
      <c r="D46" s="592"/>
    </row>
    <row r="47" spans="1:4" ht="18.75" customHeight="1">
      <c r="A47" s="591" t="s">
        <v>347</v>
      </c>
      <c r="B47" s="595"/>
      <c r="C47" s="14" t="s">
        <v>557</v>
      </c>
      <c r="D47" s="592" t="s">
        <v>69</v>
      </c>
    </row>
    <row r="48" spans="1:4" ht="18.75" customHeight="1">
      <c r="A48" s="591" t="s">
        <v>351</v>
      </c>
      <c r="B48" s="595"/>
      <c r="C48" s="14" t="s">
        <v>655</v>
      </c>
      <c r="D48" s="592" t="s">
        <v>70</v>
      </c>
    </row>
    <row r="49" spans="1:4" ht="6.75" customHeight="1">
      <c r="A49" s="591"/>
      <c r="B49" s="595"/>
      <c r="C49" s="14"/>
      <c r="D49" s="593"/>
    </row>
    <row r="50" spans="1:4" ht="18" customHeight="1">
      <c r="A50" s="594" t="s">
        <v>579</v>
      </c>
      <c r="B50" s="2477" t="s">
        <v>625</v>
      </c>
      <c r="C50" s="2478"/>
      <c r="D50" s="592"/>
    </row>
    <row r="51" spans="1:4" ht="18" customHeight="1">
      <c r="A51" s="1761" t="s">
        <v>356</v>
      </c>
      <c r="B51" s="595"/>
      <c r="C51" s="14" t="s">
        <v>71</v>
      </c>
      <c r="D51" s="592" t="s">
        <v>72</v>
      </c>
    </row>
    <row r="52" spans="1:4" ht="18" customHeight="1">
      <c r="A52" s="591" t="s">
        <v>357</v>
      </c>
      <c r="B52" s="595"/>
      <c r="C52" s="14" t="s">
        <v>73</v>
      </c>
      <c r="D52" s="592" t="s">
        <v>74</v>
      </c>
    </row>
    <row r="53" spans="1:4" ht="18" customHeight="1">
      <c r="A53" s="591" t="s">
        <v>358</v>
      </c>
      <c r="B53" s="595"/>
      <c r="C53" s="14" t="s">
        <v>628</v>
      </c>
      <c r="D53" s="592" t="s">
        <v>75</v>
      </c>
    </row>
    <row r="54" spans="1:4" ht="18" customHeight="1">
      <c r="A54" s="591" t="s">
        <v>360</v>
      </c>
      <c r="B54" s="595"/>
      <c r="C54" s="14" t="s">
        <v>629</v>
      </c>
      <c r="D54" s="592">
        <v>419</v>
      </c>
    </row>
    <row r="55" spans="1:4" ht="18" customHeight="1">
      <c r="A55" s="591" t="s">
        <v>364</v>
      </c>
      <c r="B55" s="595"/>
      <c r="C55" s="14" t="s">
        <v>21</v>
      </c>
      <c r="D55" s="592" t="s">
        <v>76</v>
      </c>
    </row>
    <row r="56" spans="1:4" ht="18" customHeight="1">
      <c r="A56" s="591" t="s">
        <v>365</v>
      </c>
      <c r="B56" s="595"/>
      <c r="C56" s="14" t="s">
        <v>77</v>
      </c>
      <c r="D56" s="592" t="s">
        <v>79</v>
      </c>
    </row>
    <row r="57" spans="1:4" ht="25.5" customHeight="1">
      <c r="A57" s="591" t="s">
        <v>631</v>
      </c>
      <c r="B57" s="595"/>
      <c r="C57" s="1001" t="s">
        <v>78</v>
      </c>
      <c r="D57" s="592" t="s">
        <v>79</v>
      </c>
    </row>
    <row r="58" spans="1:4" ht="18" customHeight="1">
      <c r="A58" s="591" t="s">
        <v>633</v>
      </c>
      <c r="B58" s="595"/>
      <c r="C58" s="14" t="s">
        <v>634</v>
      </c>
      <c r="D58" s="592" t="s">
        <v>81</v>
      </c>
    </row>
    <row r="59" spans="1:4" ht="18" customHeight="1">
      <c r="A59" s="591" t="s">
        <v>635</v>
      </c>
      <c r="B59" s="595"/>
      <c r="C59" s="14" t="s">
        <v>636</v>
      </c>
      <c r="D59" s="593" t="s">
        <v>82</v>
      </c>
    </row>
    <row r="60" spans="1:4" ht="18" customHeight="1">
      <c r="A60" s="594" t="s">
        <v>584</v>
      </c>
      <c r="B60" s="2477" t="s">
        <v>40</v>
      </c>
      <c r="C60" s="2478"/>
      <c r="D60" s="592"/>
    </row>
    <row r="61" spans="1:4" ht="18" customHeight="1">
      <c r="A61" s="591"/>
      <c r="B61" s="595"/>
      <c r="C61" s="14" t="s">
        <v>85</v>
      </c>
      <c r="D61" s="593" t="s">
        <v>86</v>
      </c>
    </row>
    <row r="62" spans="1:4" ht="18" customHeight="1">
      <c r="A62" s="594" t="s">
        <v>639</v>
      </c>
      <c r="B62" s="2477" t="s">
        <v>580</v>
      </c>
      <c r="C62" s="2478"/>
      <c r="D62" s="592"/>
    </row>
    <row r="63" spans="1:4" ht="18" customHeight="1">
      <c r="A63" s="591" t="s">
        <v>434</v>
      </c>
      <c r="B63" s="595"/>
      <c r="C63" s="14" t="s">
        <v>87</v>
      </c>
      <c r="D63" s="592">
        <v>519</v>
      </c>
    </row>
    <row r="64" spans="1:4" ht="18" customHeight="1">
      <c r="A64" s="591" t="s">
        <v>436</v>
      </c>
      <c r="B64" s="14"/>
      <c r="C64" s="14" t="s">
        <v>88</v>
      </c>
      <c r="D64" s="592" t="s">
        <v>89</v>
      </c>
    </row>
    <row r="65" spans="1:4" ht="3" customHeight="1">
      <c r="A65" s="599"/>
      <c r="B65" s="586"/>
      <c r="C65" s="600"/>
      <c r="D65" s="599"/>
    </row>
  </sheetData>
  <mergeCells count="16">
    <mergeCell ref="A1:D1"/>
    <mergeCell ref="A2:D2"/>
    <mergeCell ref="B10:C10"/>
    <mergeCell ref="B16:C16"/>
    <mergeCell ref="B19:C19"/>
    <mergeCell ref="B22:C22"/>
    <mergeCell ref="A5:C5"/>
    <mergeCell ref="A8:C8"/>
    <mergeCell ref="B25:C25"/>
    <mergeCell ref="B29:C29"/>
    <mergeCell ref="B33:C33"/>
    <mergeCell ref="B62:C62"/>
    <mergeCell ref="B41:C41"/>
    <mergeCell ref="B46:C46"/>
    <mergeCell ref="B50:C50"/>
    <mergeCell ref="B60:C60"/>
  </mergeCells>
  <phoneticPr fontId="9" type="noConversion"/>
  <pageMargins left="0.75" right="0.19685039370078741" top="0.19685039370078741" bottom="0.19685039370078741" header="0" footer="0.19685039370078741"/>
  <pageSetup paperSize="9" scale="72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45" workbookViewId="0">
      <selection activeCell="B59" sqref="B59"/>
    </sheetView>
  </sheetViews>
  <sheetFormatPr baseColWidth="10" defaultRowHeight="12.5"/>
  <cols>
    <col min="2" max="2" width="38.54296875" customWidth="1"/>
  </cols>
  <sheetData>
    <row r="1" spans="1:6">
      <c r="A1" t="s">
        <v>105</v>
      </c>
      <c r="B1" t="s">
        <v>106</v>
      </c>
      <c r="C1" t="s">
        <v>107</v>
      </c>
      <c r="D1" t="s">
        <v>1203</v>
      </c>
      <c r="E1" t="s">
        <v>1270</v>
      </c>
      <c r="F1" t="s">
        <v>1271</v>
      </c>
    </row>
    <row r="2" spans="1:6" ht="37.5">
      <c r="A2" t="b">
        <f>tc_Q3M1-tc_Q1AE1=0</f>
        <v>1</v>
      </c>
      <c r="B2" s="1093" t="s">
        <v>1167</v>
      </c>
      <c r="C2">
        <v>2</v>
      </c>
      <c r="D2">
        <f>tc_Q3M1-tc_Q1AE1</f>
        <v>0</v>
      </c>
    </row>
    <row r="3" spans="1:6" ht="50">
      <c r="A3" t="b">
        <f>tc_Q3T1-tc_Q1AE1=0</f>
        <v>1</v>
      </c>
      <c r="B3" s="1093" t="s">
        <v>1289</v>
      </c>
      <c r="C3">
        <v>2</v>
      </c>
      <c r="D3">
        <f>tc_Q3T1-tc_Q1AE1</f>
        <v>0</v>
      </c>
    </row>
    <row r="4" spans="1:6" ht="50">
      <c r="A4" t="b">
        <f>tc_Q1H4-tc_Q1AE1=0</f>
        <v>1</v>
      </c>
      <c r="B4" s="1093" t="s">
        <v>1290</v>
      </c>
      <c r="C4">
        <v>2</v>
      </c>
      <c r="D4">
        <f>tc_Q1H4-tc_Q1AE1</f>
        <v>0</v>
      </c>
    </row>
    <row r="5" spans="1:6" ht="50">
      <c r="A5" t="b">
        <f>tc_Q6AB1&gt;=tc_Q7K4</f>
        <v>1</v>
      </c>
      <c r="B5" s="1093" t="s">
        <v>1171</v>
      </c>
      <c r="C5">
        <v>2</v>
      </c>
    </row>
    <row r="6" spans="1:6" ht="37.5">
      <c r="A6" t="b">
        <f>tc_Q6E1&gt;=tc_Q7F4</f>
        <v>1</v>
      </c>
      <c r="B6" s="1093" t="s">
        <v>1172</v>
      </c>
      <c r="C6">
        <v>2</v>
      </c>
    </row>
    <row r="7" spans="1:6" ht="37.5">
      <c r="A7" t="b">
        <f>tc_Q8C1&lt;=tc_Q8B1</f>
        <v>1</v>
      </c>
      <c r="B7" s="1093" t="s">
        <v>1173</v>
      </c>
      <c r="C7">
        <v>2</v>
      </c>
    </row>
    <row r="8" spans="1:6" ht="50">
      <c r="A8" t="b">
        <f>tc_Q8A1+tc_Q9A1-tc_Q3M1=0</f>
        <v>1</v>
      </c>
      <c r="B8" s="1093" t="s">
        <v>1174</v>
      </c>
      <c r="C8">
        <v>2</v>
      </c>
      <c r="D8">
        <f>tc_Q3M1-(tc_Q8A1+tc_Q9A1)</f>
        <v>0</v>
      </c>
    </row>
    <row r="9" spans="1:6" ht="50">
      <c r="A9" t="b">
        <f>(tc_Q9B1+tc_Q9B2+tc_Q9B3+tc_Q9B4+tc_Q9B5+tc_Q9B6+tc_Q9B7)&lt;=tc_Q9A1</f>
        <v>1</v>
      </c>
      <c r="B9" s="1093" t="s">
        <v>1175</v>
      </c>
      <c r="C9">
        <v>2</v>
      </c>
    </row>
    <row r="10" spans="1:6" ht="50">
      <c r="A10" s="1094" t="b">
        <f>(tc_Q11D1+tc_Q11E1+tc_Q11F1)-tc_Q11B1=0</f>
        <v>1</v>
      </c>
      <c r="B10" s="1093" t="s">
        <v>1176</v>
      </c>
      <c r="C10">
        <v>2</v>
      </c>
      <c r="D10">
        <f>tc_Q11B1-(tc_Q11D1+tc_Q11E1+tc_Q11F1)</f>
        <v>0</v>
      </c>
    </row>
    <row r="11" spans="1:6" ht="50">
      <c r="A11" t="b">
        <f>tc_Q11A1&lt;=tc_Q1AD1</f>
        <v>1</v>
      </c>
      <c r="B11" s="1093" t="s">
        <v>1177</v>
      </c>
      <c r="C11">
        <v>2</v>
      </c>
    </row>
    <row r="12" spans="1:6" ht="62.5">
      <c r="A12" s="63" t="b">
        <f>OR(_Q13M1&gt;0,tc_Q12A1-_Q13L1=0)</f>
        <v>1</v>
      </c>
      <c r="B12" s="1093" t="s">
        <v>1178</v>
      </c>
      <c r="C12">
        <v>2</v>
      </c>
    </row>
    <row r="13" spans="1:6" ht="50">
      <c r="A13" t="b">
        <f>ROUND((tc_Q16A1+tc_Q16A2+_Q16A3+_Q16A4+_Q16A5)-tc_Q15A4,10)=0</f>
        <v>1</v>
      </c>
      <c r="B13" s="1093" t="s">
        <v>1179</v>
      </c>
      <c r="C13">
        <v>2</v>
      </c>
    </row>
    <row r="14" spans="1:6" ht="50">
      <c r="A14" t="b">
        <f>ROUND((tc_Q16B2+_Q16B5)-tc_Q15B4,10)=0</f>
        <v>1</v>
      </c>
      <c r="B14" s="1093" t="s">
        <v>1180</v>
      </c>
      <c r="C14">
        <v>2</v>
      </c>
    </row>
    <row r="15" spans="1:6" ht="37.5">
      <c r="A15" t="b">
        <f>ROUND((tc_Q16C2+_Q16C5)-tc_Q15C4,10)=0</f>
        <v>1</v>
      </c>
      <c r="B15" s="1093" t="s">
        <v>1181</v>
      </c>
      <c r="C15">
        <v>2</v>
      </c>
    </row>
    <row r="16" spans="1:6" ht="50">
      <c r="A16" t="b">
        <f>OR(AND(tc_Q15C4&gt;0, tc_C8AB1&gt;0),AND(tc_Q15C4=0,tc_C8AB1=0))</f>
        <v>1</v>
      </c>
      <c r="B16" s="1093" t="s">
        <v>1280</v>
      </c>
      <c r="C16">
        <v>1</v>
      </c>
    </row>
    <row r="17" spans="1:4" ht="37.5">
      <c r="A17" t="b">
        <f>ROUND((tc_Q16D1+tc_Q16D2+_Q16D3+_Q16D4+_Q16D5)-tc_Q15D4,10)=0</f>
        <v>1</v>
      </c>
      <c r="B17" s="1093" t="s">
        <v>1182</v>
      </c>
      <c r="C17">
        <v>2</v>
      </c>
    </row>
    <row r="18" spans="1:4" ht="37.5">
      <c r="A18" t="b">
        <f>ROUND((tc_Q16E1+tc_Q16E2+_Q16E3+_Q16E4+_Q16E5)-tc_Q15E4,10)=0</f>
        <v>1</v>
      </c>
      <c r="B18" s="1093" t="s">
        <v>1183</v>
      </c>
      <c r="C18">
        <v>2</v>
      </c>
    </row>
    <row r="19" spans="1:4" ht="37.5">
      <c r="A19" t="b">
        <f>ROUND((tc_Q16F1+tc_Q16F2+_Q16F3+_Q16F4+_Q16F5)-tc_Q15F4,10)=0</f>
        <v>1</v>
      </c>
      <c r="B19" s="1093" t="s">
        <v>1184</v>
      </c>
      <c r="C19">
        <v>2</v>
      </c>
    </row>
    <row r="20" spans="1:4" ht="25">
      <c r="A20" t="b">
        <f>tc_EA12T3-tc_EP14T3=0</f>
        <v>1</v>
      </c>
      <c r="B20" s="1093" t="s">
        <v>1185</v>
      </c>
      <c r="C20">
        <v>4</v>
      </c>
      <c r="D20">
        <f>tc_EA12T3-tc_EP14T3</f>
        <v>0</v>
      </c>
    </row>
    <row r="21" spans="1:4" ht="37.5">
      <c r="A21" t="b">
        <f>+'B4'!D67=tc_EP1E3</f>
        <v>1</v>
      </c>
      <c r="B21" s="1093" t="s">
        <v>1186</v>
      </c>
      <c r="C21">
        <v>3</v>
      </c>
      <c r="D21" s="1529">
        <f>+'B4'!D67-tc_EP1E3</f>
        <v>0</v>
      </c>
    </row>
    <row r="22" spans="1:4" ht="37.5">
      <c r="A22" t="b">
        <f>+'B4'!E67='B2'!D12</f>
        <v>1</v>
      </c>
      <c r="B22" s="1093" t="s">
        <v>1495</v>
      </c>
      <c r="C22">
        <v>4</v>
      </c>
      <c r="D22" s="1094">
        <f>+'B4'!E67-'B2'!D12</f>
        <v>0</v>
      </c>
    </row>
    <row r="23" spans="1:4" ht="50">
      <c r="A23" t="b">
        <f>tc_C11E3-tc_EA9B2=0</f>
        <v>1</v>
      </c>
      <c r="B23" s="1093" t="s">
        <v>1553</v>
      </c>
      <c r="C23">
        <v>2</v>
      </c>
      <c r="D23">
        <f>tc_C11E3-tc_EA9B2</f>
        <v>0</v>
      </c>
    </row>
    <row r="24" spans="1:4" ht="50">
      <c r="A24" t="b">
        <f>tc_ESF14T2-tc_EA11T3+tc_EP13T3=0</f>
        <v>1</v>
      </c>
      <c r="B24" s="1093" t="s">
        <v>1554</v>
      </c>
      <c r="C24">
        <v>4</v>
      </c>
      <c r="D24">
        <f>tc_ESF14T2-(tc_EA11T3-tc_EP13T3)</f>
        <v>0</v>
      </c>
    </row>
    <row r="25" spans="1:4" ht="37.5">
      <c r="A25" t="b">
        <f>tc_ESE12T11='B4'!D67</f>
        <v>1</v>
      </c>
      <c r="B25" s="1093" t="s">
        <v>1555</v>
      </c>
      <c r="C25">
        <v>3</v>
      </c>
      <c r="D25" s="1094">
        <f>tc_ESE12T11-'B4'!D67</f>
        <v>0</v>
      </c>
    </row>
    <row r="26" spans="1:4" ht="37.5">
      <c r="A26" t="b">
        <f>tc_C0A1&gt;=('B4'!D18+'B4'!D19+'B4'!D20+'B4'!D21+'B4'!D22)</f>
        <v>1</v>
      </c>
      <c r="B26" s="1093" t="s">
        <v>1204</v>
      </c>
      <c r="C26">
        <v>1</v>
      </c>
    </row>
    <row r="27" spans="1:4" ht="50">
      <c r="A27" t="b">
        <f>('B4'!D39)=tc_C1G1</f>
        <v>1</v>
      </c>
      <c r="B27" s="1093" t="s">
        <v>1187</v>
      </c>
      <c r="C27">
        <v>1</v>
      </c>
      <c r="D27" s="1740">
        <f>('B4'!D39)-tc_C1G1</f>
        <v>0</v>
      </c>
    </row>
    <row r="28" spans="1:4" ht="62.5">
      <c r="A28" t="b">
        <f>(tc_C3D1-tc_C3B1)-_ESE1F1=0</f>
        <v>1</v>
      </c>
      <c r="B28" s="1093" t="s">
        <v>1556</v>
      </c>
      <c r="C28">
        <v>1</v>
      </c>
      <c r="D28">
        <f>(tc_C3D1-tc_C3B1)-_ESE1F1</f>
        <v>0</v>
      </c>
    </row>
    <row r="29" spans="1:4" ht="50">
      <c r="A29" t="b">
        <f>_C5A1&lt;=_ESE1C1</f>
        <v>1</v>
      </c>
      <c r="B29" s="1093" t="s">
        <v>1188</v>
      </c>
      <c r="C29">
        <v>1</v>
      </c>
    </row>
    <row r="30" spans="1:4" ht="28.5" customHeight="1">
      <c r="A30" t="b">
        <f>tc_ECh1T5+tc_ECh1T6=tc_EPr1T2+tc_EPr1T3+tc_EPr1T16+_C2D5</f>
        <v>1</v>
      </c>
      <c r="B30" s="1093" t="s">
        <v>1494</v>
      </c>
      <c r="C30">
        <v>1</v>
      </c>
      <c r="D30">
        <f>tc_ECh1T5+tc_ECh1T6-(tc_EPr1T2+tc_EPr1T3+tc_EPr1T16+_C2D5)</f>
        <v>0</v>
      </c>
    </row>
    <row r="31" spans="1:4" ht="37.5">
      <c r="A31" t="b">
        <f>tc_C6G1-tc_C6N1=0</f>
        <v>1</v>
      </c>
      <c r="B31" s="1093" t="s">
        <v>1189</v>
      </c>
      <c r="C31">
        <v>1</v>
      </c>
    </row>
    <row r="32" spans="1:4" ht="37.5">
      <c r="A32" t="b">
        <f>IF(tc_C7A11&gt;0,1-(tc_C7G31+tc_C7L31),0)=0</f>
        <v>1</v>
      </c>
      <c r="B32" s="1093" t="s">
        <v>1272</v>
      </c>
      <c r="C32">
        <v>3</v>
      </c>
      <c r="D32">
        <f>IF(tc_C7A11&gt;0,1-(tc_C7G31+tc_C7L31),0)</f>
        <v>0</v>
      </c>
    </row>
    <row r="33" spans="1:4" ht="50">
      <c r="A33" t="b">
        <f>tc_C9C1&lt;='B4'!D54</f>
        <v>1</v>
      </c>
      <c r="B33" s="1093" t="s">
        <v>1190</v>
      </c>
      <c r="C33">
        <v>2</v>
      </c>
    </row>
    <row r="34" spans="1:4" ht="50">
      <c r="A34" t="b">
        <f>tc_C9D1&gt;=tc_C9A1</f>
        <v>1</v>
      </c>
      <c r="B34" s="1093" t="s">
        <v>1191</v>
      </c>
      <c r="C34">
        <v>2</v>
      </c>
    </row>
    <row r="35" spans="1:4" ht="62.5">
      <c r="A35" t="b">
        <f>tc_EP6B2-(tc_C9D1+tc_C9E1)=0</f>
        <v>1</v>
      </c>
      <c r="B35" s="1093" t="s">
        <v>1279</v>
      </c>
      <c r="C35">
        <v>3</v>
      </c>
      <c r="D35">
        <f>tc_EP6B2-(tc_C9D1+tc_C9E1)</f>
        <v>0</v>
      </c>
    </row>
    <row r="36" spans="1:4" ht="50">
      <c r="A36" t="b">
        <f>tc_C9E1&gt;=tc_C9B1</f>
        <v>1</v>
      </c>
      <c r="B36" s="1093" t="s">
        <v>1192</v>
      </c>
      <c r="C36">
        <v>2</v>
      </c>
    </row>
    <row r="37" spans="1:4" ht="50">
      <c r="A37" t="b">
        <f>tc_C10H1-tc_EP8B3=0</f>
        <v>1</v>
      </c>
      <c r="B37" s="1093" t="s">
        <v>1193</v>
      </c>
      <c r="C37">
        <v>4</v>
      </c>
      <c r="D37">
        <f>tc_C10H1-tc_EP8B3</f>
        <v>0</v>
      </c>
    </row>
    <row r="38" spans="1:4" ht="50">
      <c r="A38" t="b">
        <f>tc_C11E1-tc_EA9B1=0</f>
        <v>1</v>
      </c>
      <c r="B38" s="1093" t="s">
        <v>1194</v>
      </c>
      <c r="C38">
        <v>2</v>
      </c>
      <c r="D38">
        <f>tc_C11E1-tc_EA9B1</f>
        <v>0</v>
      </c>
    </row>
    <row r="39" spans="1:4" ht="62.5">
      <c r="A39" t="b">
        <f>tc_C11F1-'B3'!D39=0</f>
        <v>1</v>
      </c>
      <c r="B39" s="1093" t="s">
        <v>1195</v>
      </c>
      <c r="C39">
        <v>2</v>
      </c>
      <c r="D39">
        <f>tc_C11F1-'B3'!G39</f>
        <v>0</v>
      </c>
    </row>
    <row r="40" spans="1:4" ht="50">
      <c r="A40" t="b">
        <f>tc_C11G1-'B3'!D33=0</f>
        <v>1</v>
      </c>
      <c r="B40" s="1093" t="s">
        <v>1196</v>
      </c>
      <c r="C40">
        <v>2</v>
      </c>
      <c r="D40">
        <f>tc_C11G1-'B3'!G33</f>
        <v>0</v>
      </c>
    </row>
    <row r="41" spans="1:4" ht="50">
      <c r="A41" t="b">
        <f>tc_C11H1-'B4'!D34=0</f>
        <v>1</v>
      </c>
      <c r="B41" s="1093" t="s">
        <v>1197</v>
      </c>
      <c r="C41">
        <v>2</v>
      </c>
      <c r="D41">
        <f>tc_C11H1-'B4'!G34</f>
        <v>0</v>
      </c>
    </row>
    <row r="42" spans="1:4" ht="62.5">
      <c r="A42" t="b">
        <f>_C13D2+_C13J2+tc_C13BDA2+tc_C13BDB2+tc_C13BJ2-tc_EA5D1-tc_EA5E1=0</f>
        <v>1</v>
      </c>
      <c r="B42" s="1093" t="s">
        <v>1198</v>
      </c>
      <c r="C42">
        <v>1</v>
      </c>
      <c r="D42">
        <f>(tc_EA5D1+tc_EA5E1)-(tc_C13BDA2+tc_C13BDB2+tc_C13BJ2+_C13D2+_C13J2)</f>
        <v>0</v>
      </c>
    </row>
    <row r="43" spans="1:4" ht="62.5">
      <c r="A43" t="b">
        <f>_C18F6-tc_EA7A1-tc_EA7B1=0</f>
        <v>1</v>
      </c>
      <c r="B43" s="1093" t="s">
        <v>1199</v>
      </c>
      <c r="C43">
        <v>2</v>
      </c>
      <c r="D43">
        <f>_C18F6-(tc_EA7A1+tc_EA7B1)</f>
        <v>0</v>
      </c>
    </row>
    <row r="44" spans="1:4" ht="37.5">
      <c r="A44" t="b">
        <f>_C18F7+tc_EA7C1=0</f>
        <v>1</v>
      </c>
      <c r="B44" s="1093" t="s">
        <v>1200</v>
      </c>
      <c r="C44">
        <v>2</v>
      </c>
      <c r="D44">
        <f>_C18F7+tc_EA7C1</f>
        <v>0</v>
      </c>
    </row>
    <row r="45" spans="1:4" ht="25">
      <c r="A45" s="1529" t="b">
        <f>+'B4'!D36+'B4'!D46+'B4'!D47+'B4'!D57=_C2O5</f>
        <v>1</v>
      </c>
      <c r="B45" s="1093" t="s">
        <v>1497</v>
      </c>
      <c r="C45">
        <v>4</v>
      </c>
      <c r="D45" s="1529">
        <f>+'B4'!D36+'B4'!D46+'B4'!D47+'B4'!D57-_C2O5</f>
        <v>0</v>
      </c>
    </row>
    <row r="46" spans="1:4" ht="37.5">
      <c r="A46" s="1529" t="b">
        <f>tc_EPr1Ag22+tc_EPr1Ag30+tc_EPr1Ag31+tc_EPr1Ag38=_C2O5Ag</f>
        <v>1</v>
      </c>
      <c r="B46" s="1093" t="s">
        <v>1496</v>
      </c>
      <c r="C46">
        <v>4</v>
      </c>
      <c r="D46" s="1529">
        <f>tc_EPr1Ag22+tc_EPr1Ag30+tc_EPr1Ag31+tc_EPr1Ag38-_C2O5Ag</f>
        <v>0</v>
      </c>
    </row>
    <row r="47" spans="1:4" ht="50">
      <c r="A47" t="b">
        <f>('B3'!D34)=_EACH8</f>
        <v>1</v>
      </c>
      <c r="B47" s="1093" t="s">
        <v>1548</v>
      </c>
      <c r="C47">
        <v>2</v>
      </c>
      <c r="D47" s="1094">
        <f>('B3'!D34)-_EACH8</f>
        <v>0</v>
      </c>
    </row>
    <row r="48" spans="1:4" ht="50">
      <c r="A48" t="b">
        <f>tc_ECh1T17=_EACH8Ag</f>
        <v>1</v>
      </c>
      <c r="B48" s="1093" t="s">
        <v>1549</v>
      </c>
      <c r="C48">
        <v>2</v>
      </c>
      <c r="D48" s="1094">
        <f>('B3'!E34)-_EACH8Ag</f>
        <v>0</v>
      </c>
    </row>
    <row r="49" spans="1:4" ht="37.5">
      <c r="A49" s="1743" t="b">
        <f>tc_Q7N5&lt;&gt;0</f>
        <v>0</v>
      </c>
      <c r="B49" s="1093" t="s">
        <v>1557</v>
      </c>
      <c r="C49">
        <v>1</v>
      </c>
    </row>
    <row r="50" spans="1:4" ht="37.5">
      <c r="A50" t="b">
        <f>_Q3T2=tc_Q3N1</f>
        <v>1</v>
      </c>
      <c r="B50" s="1800" t="s">
        <v>1567</v>
      </c>
      <c r="C50">
        <v>2</v>
      </c>
      <c r="D50">
        <f>_Q3T2-tc_Q3N1</f>
        <v>0</v>
      </c>
    </row>
  </sheetData>
  <autoFilter ref="A1:F50"/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opLeftCell="A67" workbookViewId="0">
      <selection activeCell="G86" sqref="G86"/>
    </sheetView>
  </sheetViews>
  <sheetFormatPr baseColWidth="10" defaultColWidth="11.453125" defaultRowHeight="12.5"/>
  <cols>
    <col min="1" max="1" width="11.453125" style="1251"/>
    <col min="2" max="2" width="13" style="1251" customWidth="1"/>
    <col min="3" max="3" width="16.1796875" style="1251" customWidth="1"/>
    <col min="4" max="4" width="17" style="1251" customWidth="1"/>
    <col min="5" max="5" width="14.1796875" style="1251" customWidth="1"/>
    <col min="6" max="6" width="12.453125" style="1251" customWidth="1"/>
    <col min="7" max="7" width="13.81640625" style="1251" customWidth="1"/>
    <col min="8" max="9" width="11.453125" style="1251"/>
    <col min="10" max="11" width="11.1796875" style="1251" customWidth="1"/>
    <col min="12" max="16384" width="11.453125" style="1251"/>
  </cols>
  <sheetData>
    <row r="1" spans="1:15" ht="13">
      <c r="A1" s="122" t="s">
        <v>90</v>
      </c>
      <c r="B1" s="1893">
        <f>tc_SIGLESEM</f>
        <v>0</v>
      </c>
      <c r="C1" s="1893"/>
      <c r="D1" s="1893"/>
      <c r="E1" s="123"/>
      <c r="F1" s="123"/>
      <c r="G1" s="123"/>
      <c r="H1" s="1889" t="s">
        <v>91</v>
      </c>
      <c r="I1" s="1889"/>
      <c r="J1" s="1118">
        <f>tc_DCLOT</f>
        <v>0</v>
      </c>
      <c r="K1" s="1271"/>
    </row>
    <row r="3" spans="1:15" ht="13" thickBot="1"/>
    <row r="4" spans="1:15" ht="18.5" thickBot="1">
      <c r="B4" s="1890" t="s">
        <v>1168</v>
      </c>
      <c r="C4" s="1891"/>
      <c r="D4" s="1891"/>
      <c r="E4" s="1891"/>
      <c r="F4" s="1891"/>
      <c r="G4" s="1891"/>
      <c r="H4" s="1892"/>
    </row>
    <row r="5" spans="1:15" ht="13" thickBot="1"/>
    <row r="6" spans="1:15">
      <c r="E6" s="131" t="s">
        <v>141</v>
      </c>
      <c r="F6" s="132" t="s">
        <v>142</v>
      </c>
      <c r="H6" s="147" t="s">
        <v>1088</v>
      </c>
      <c r="I6" s="132" t="s">
        <v>1089</v>
      </c>
      <c r="J6" s="132" t="s">
        <v>29</v>
      </c>
      <c r="K6" s="132" t="s">
        <v>1090</v>
      </c>
      <c r="L6" s="132" t="s">
        <v>1091</v>
      </c>
      <c r="N6" s="147" t="s">
        <v>1092</v>
      </c>
      <c r="O6" s="132" t="s">
        <v>1093</v>
      </c>
    </row>
    <row r="7" spans="1:15" ht="13" thickBot="1">
      <c r="E7" s="1252" t="s">
        <v>143</v>
      </c>
      <c r="F7" s="1253" t="s">
        <v>144</v>
      </c>
      <c r="G7" s="1254" t="s">
        <v>312</v>
      </c>
      <c r="H7" s="1255"/>
      <c r="I7" s="1253"/>
      <c r="J7" s="1253"/>
      <c r="K7" s="1253"/>
      <c r="L7" s="1253"/>
      <c r="N7" s="1256" t="s">
        <v>1094</v>
      </c>
      <c r="O7" s="1257"/>
    </row>
    <row r="8" spans="1:15" ht="13" thickBot="1">
      <c r="A8" s="1251" t="s">
        <v>145</v>
      </c>
      <c r="B8" s="1928" t="s">
        <v>1095</v>
      </c>
      <c r="C8" s="1928"/>
      <c r="D8" s="1930"/>
      <c r="E8" s="1325"/>
      <c r="F8" s="1326"/>
      <c r="H8" s="1326"/>
      <c r="I8" s="1326"/>
      <c r="J8" s="1326"/>
      <c r="K8" s="1326"/>
      <c r="L8" s="1326"/>
      <c r="N8" s="1326"/>
      <c r="O8" s="1326"/>
    </row>
    <row r="9" spans="1:15" ht="13" thickBot="1">
      <c r="A9" s="1251" t="s">
        <v>147</v>
      </c>
      <c r="B9" s="1928" t="s">
        <v>1096</v>
      </c>
      <c r="C9" s="1928"/>
      <c r="E9" s="1325"/>
      <c r="F9" s="1326"/>
      <c r="H9" s="1326"/>
      <c r="I9" s="1326"/>
      <c r="J9" s="1326"/>
      <c r="K9" s="1326"/>
      <c r="L9" s="1326"/>
      <c r="N9" s="1326"/>
      <c r="O9" s="1326"/>
    </row>
    <row r="10" spans="1:15">
      <c r="H10" s="1264"/>
      <c r="I10" s="1264"/>
      <c r="J10" s="1264"/>
      <c r="K10" s="1264"/>
    </row>
    <row r="11" spans="1:15" ht="13.5" thickBot="1">
      <c r="B11" s="1925" t="s">
        <v>1097</v>
      </c>
      <c r="C11" s="1925"/>
      <c r="H11" s="1264"/>
      <c r="I11" s="1264"/>
      <c r="J11" s="1264"/>
      <c r="K11" s="1264"/>
    </row>
    <row r="12" spans="1:15">
      <c r="A12" s="1251" t="s">
        <v>148</v>
      </c>
      <c r="B12" s="1929" t="s">
        <v>156</v>
      </c>
      <c r="C12" s="1929"/>
      <c r="E12" s="1258"/>
    </row>
    <row r="13" spans="1:15" ht="13" thickBot="1">
      <c r="A13" s="1251" t="s">
        <v>150</v>
      </c>
      <c r="B13" s="1929" t="s">
        <v>158</v>
      </c>
      <c r="C13" s="1929"/>
      <c r="E13" s="1259"/>
    </row>
    <row r="14" spans="1:15" ht="13" thickBot="1"/>
    <row r="15" spans="1:15" ht="13" thickBot="1">
      <c r="A15" s="1251" t="s">
        <v>152</v>
      </c>
      <c r="B15" s="1928" t="s">
        <v>1098</v>
      </c>
      <c r="C15" s="1928"/>
      <c r="E15" s="1260"/>
    </row>
    <row r="16" spans="1:15" ht="13" thickBot="1"/>
    <row r="17" spans="1:9" ht="13" thickBot="1">
      <c r="A17" s="1251" t="s">
        <v>155</v>
      </c>
      <c r="B17" s="1926" t="s">
        <v>367</v>
      </c>
      <c r="C17" s="1926"/>
      <c r="D17" s="1927"/>
      <c r="E17" s="1260"/>
    </row>
    <row r="18" spans="1:9" ht="13" thickBot="1">
      <c r="B18" s="1929" t="s">
        <v>333</v>
      </c>
      <c r="C18" s="1929"/>
    </row>
    <row r="19" spans="1:9">
      <c r="E19" s="131" t="s">
        <v>1099</v>
      </c>
      <c r="F19" s="132" t="s">
        <v>142</v>
      </c>
      <c r="H19" s="147" t="s">
        <v>1100</v>
      </c>
      <c r="I19" s="147" t="s">
        <v>141</v>
      </c>
    </row>
    <row r="20" spans="1:9" ht="13" thickBot="1">
      <c r="E20" s="1252" t="s">
        <v>143</v>
      </c>
      <c r="F20" s="1253" t="s">
        <v>144</v>
      </c>
      <c r="H20" s="1256"/>
      <c r="I20" s="1256" t="s">
        <v>1101</v>
      </c>
    </row>
    <row r="21" spans="1:9" ht="13" thickBot="1">
      <c r="A21" s="1251" t="s">
        <v>157</v>
      </c>
      <c r="B21" s="1928" t="s">
        <v>1102</v>
      </c>
      <c r="C21" s="1928"/>
      <c r="E21" s="1325"/>
      <c r="F21" s="1326"/>
      <c r="H21" s="1326"/>
      <c r="I21" s="1326"/>
    </row>
    <row r="22" spans="1:9" ht="13" thickBot="1">
      <c r="A22" s="1251" t="s">
        <v>159</v>
      </c>
      <c r="B22" s="1928" t="s">
        <v>1103</v>
      </c>
      <c r="C22" s="1928"/>
      <c r="E22" s="1325"/>
      <c r="F22" s="1326"/>
      <c r="H22" s="1325"/>
      <c r="I22" s="1326"/>
    </row>
    <row r="24" spans="1:9" ht="13.5" thickBot="1">
      <c r="B24" s="1925" t="s">
        <v>1097</v>
      </c>
      <c r="C24" s="1925"/>
    </row>
    <row r="25" spans="1:9" ht="13" thickBot="1">
      <c r="A25" s="1251" t="s">
        <v>161</v>
      </c>
      <c r="B25" s="1928" t="s">
        <v>1206</v>
      </c>
      <c r="C25" s="1928"/>
      <c r="E25" s="1260"/>
      <c r="H25" s="1260"/>
      <c r="I25" s="1260"/>
    </row>
    <row r="26" spans="1:9" ht="13" thickBot="1"/>
    <row r="27" spans="1:9" ht="13" thickBot="1">
      <c r="A27" s="1251" t="s">
        <v>166</v>
      </c>
      <c r="B27" s="1926" t="s">
        <v>1207</v>
      </c>
      <c r="C27" s="1926"/>
      <c r="D27" s="1927"/>
      <c r="E27" s="1260"/>
      <c r="H27" s="1260"/>
      <c r="I27" s="1260"/>
    </row>
    <row r="28" spans="1:9">
      <c r="B28" s="1929" t="s">
        <v>1208</v>
      </c>
      <c r="C28" s="1929"/>
    </row>
    <row r="30" spans="1:9" ht="13" thickBot="1"/>
    <row r="31" spans="1:9" ht="18.5" thickBot="1">
      <c r="B31" s="1890" t="s">
        <v>1104</v>
      </c>
      <c r="C31" s="1891"/>
      <c r="D31" s="1891"/>
      <c r="E31" s="1891"/>
      <c r="F31" s="1891"/>
      <c r="G31" s="1891"/>
      <c r="H31" s="1892"/>
    </row>
    <row r="33" spans="1:14" ht="13" thickBot="1"/>
    <row r="34" spans="1:14" ht="13">
      <c r="B34" s="1935" t="s">
        <v>1105</v>
      </c>
      <c r="C34" s="1935"/>
      <c r="D34" s="1936"/>
      <c r="E34" s="147" t="s">
        <v>141</v>
      </c>
    </row>
    <row r="35" spans="1:14" ht="13" thickBot="1">
      <c r="E35" s="1256" t="s">
        <v>143</v>
      </c>
    </row>
    <row r="36" spans="1:14" ht="13" thickBot="1">
      <c r="A36" s="1251" t="s">
        <v>168</v>
      </c>
      <c r="B36" s="1933" t="s">
        <v>1106</v>
      </c>
      <c r="C36" s="1933"/>
      <c r="D36" s="1934"/>
      <c r="E36" s="1326"/>
    </row>
    <row r="37" spans="1:14" ht="26.25" customHeight="1" thickBot="1">
      <c r="A37" s="1251" t="s">
        <v>169</v>
      </c>
      <c r="B37" s="1931" t="s">
        <v>1119</v>
      </c>
      <c r="C37" s="1931"/>
      <c r="D37" s="1932"/>
      <c r="E37" s="1326"/>
    </row>
    <row r="38" spans="1:14" ht="24.75" customHeight="1" thickBot="1">
      <c r="A38" s="1251" t="s">
        <v>172</v>
      </c>
      <c r="B38" s="1931" t="s">
        <v>1120</v>
      </c>
      <c r="C38" s="1931"/>
      <c r="D38" s="1932"/>
      <c r="E38" s="1326"/>
    </row>
    <row r="39" spans="1:14" ht="13" thickBot="1"/>
    <row r="40" spans="1:14" ht="13" thickBot="1">
      <c r="A40" s="1251" t="s">
        <v>173</v>
      </c>
      <c r="B40" s="1928" t="s">
        <v>1107</v>
      </c>
      <c r="C40" s="1928"/>
      <c r="E40" s="1260"/>
    </row>
    <row r="41" spans="1:14" ht="13" thickBot="1">
      <c r="A41" s="1251" t="s">
        <v>174</v>
      </c>
      <c r="B41" s="1928" t="s">
        <v>1108</v>
      </c>
      <c r="C41" s="1928"/>
      <c r="D41" s="1930"/>
      <c r="E41" s="1260"/>
    </row>
    <row r="42" spans="1:14" ht="13" thickBot="1">
      <c r="A42" s="1251" t="s">
        <v>175</v>
      </c>
      <c r="B42" s="1928" t="s">
        <v>1109</v>
      </c>
      <c r="C42" s="1928"/>
      <c r="D42" s="1930"/>
      <c r="E42" s="1260"/>
    </row>
    <row r="43" spans="1:14" ht="13" thickBot="1"/>
    <row r="44" spans="1:14" ht="13" thickBot="1">
      <c r="A44" s="1251" t="s">
        <v>177</v>
      </c>
      <c r="B44" s="1928" t="s">
        <v>1110</v>
      </c>
      <c r="C44" s="1928"/>
      <c r="E44" s="1326"/>
    </row>
    <row r="45" spans="1:14" ht="13" thickBot="1">
      <c r="A45" s="1251" t="s">
        <v>179</v>
      </c>
      <c r="B45" s="1928" t="s">
        <v>1111</v>
      </c>
      <c r="C45" s="1928"/>
      <c r="E45" s="1326"/>
    </row>
    <row r="46" spans="1:14" ht="13" thickBot="1"/>
    <row r="47" spans="1:14" ht="18.5" thickBot="1">
      <c r="B47" s="1890" t="s">
        <v>1112</v>
      </c>
      <c r="C47" s="1891"/>
      <c r="D47" s="1891"/>
      <c r="E47" s="1891"/>
      <c r="F47" s="1891"/>
      <c r="G47" s="1891"/>
      <c r="H47" s="1892"/>
    </row>
    <row r="48" spans="1:14">
      <c r="M48" s="1264"/>
      <c r="N48" s="1264"/>
    </row>
    <row r="49" spans="1:15" ht="13.5" thickBot="1">
      <c r="B49" s="1925" t="s">
        <v>1115</v>
      </c>
      <c r="C49" s="1925"/>
      <c r="D49" s="1925"/>
      <c r="E49" s="1925"/>
      <c r="M49" s="1264"/>
      <c r="N49" s="1264"/>
    </row>
    <row r="50" spans="1:15" ht="13" thickBot="1">
      <c r="F50" s="1270"/>
      <c r="G50" s="1262" t="s">
        <v>286</v>
      </c>
      <c r="H50" s="1262" t="s">
        <v>287</v>
      </c>
      <c r="I50" s="1262" t="s">
        <v>288</v>
      </c>
      <c r="J50" s="1262" t="s">
        <v>289</v>
      </c>
      <c r="K50" s="1262" t="s">
        <v>290</v>
      </c>
      <c r="L50" s="1263" t="s">
        <v>291</v>
      </c>
      <c r="N50" s="1265"/>
      <c r="O50" s="1265"/>
    </row>
    <row r="51" spans="1:15" ht="13" thickBot="1">
      <c r="A51" s="1251" t="s">
        <v>183</v>
      </c>
      <c r="B51" s="1928" t="s">
        <v>1121</v>
      </c>
      <c r="C51" s="1928"/>
      <c r="D51" s="1928"/>
      <c r="E51" s="1938"/>
      <c r="F51" s="1535" t="s">
        <v>1622</v>
      </c>
      <c r="G51" s="1260"/>
      <c r="H51" s="1260"/>
      <c r="I51" s="1260"/>
      <c r="J51" s="1260"/>
      <c r="K51" s="1260"/>
      <c r="L51" s="1260"/>
      <c r="N51" s="1264"/>
      <c r="O51" s="1264"/>
    </row>
    <row r="52" spans="1:15" ht="13" thickBot="1">
      <c r="A52" s="1251" t="s">
        <v>1457</v>
      </c>
      <c r="B52" s="1928" t="s">
        <v>1116</v>
      </c>
      <c r="C52" s="1928"/>
      <c r="D52" s="1928"/>
      <c r="E52" s="1928"/>
      <c r="F52" s="1251" t="s">
        <v>1442</v>
      </c>
      <c r="G52" s="1260"/>
      <c r="H52" s="1260"/>
      <c r="I52" s="1260"/>
      <c r="J52" s="1260"/>
      <c r="K52" s="1260"/>
      <c r="L52" s="1260"/>
      <c r="N52" s="1264"/>
      <c r="O52" s="1264"/>
    </row>
    <row r="53" spans="1:15">
      <c r="M53" s="1264"/>
      <c r="N53" s="1264"/>
    </row>
    <row r="54" spans="1:15" ht="13" thickBot="1"/>
    <row r="55" spans="1:15" ht="18.5" thickBot="1">
      <c r="B55" s="1890" t="s">
        <v>1475</v>
      </c>
      <c r="C55" s="1891"/>
      <c r="D55" s="1891"/>
      <c r="E55" s="1891"/>
      <c r="F55" s="1891"/>
      <c r="G55" s="1891"/>
      <c r="H55" s="1892"/>
    </row>
    <row r="57" spans="1:15" ht="13.5" thickBot="1">
      <c r="B57" s="1937" t="s">
        <v>1455</v>
      </c>
      <c r="C57" s="1937"/>
      <c r="D57" s="1937"/>
    </row>
    <row r="58" spans="1:15" ht="13">
      <c r="B58" s="1266"/>
      <c r="C58" s="1536" t="s">
        <v>1448</v>
      </c>
      <c r="D58" s="1536" t="s">
        <v>286</v>
      </c>
      <c r="E58" s="1536" t="s">
        <v>287</v>
      </c>
      <c r="F58" s="1268" t="s">
        <v>296</v>
      </c>
    </row>
    <row r="59" spans="1:15" ht="13">
      <c r="A59" s="1251" t="s">
        <v>198</v>
      </c>
      <c r="B59" s="1267" t="s">
        <v>1117</v>
      </c>
      <c r="C59" s="1323"/>
      <c r="D59" s="1323"/>
      <c r="E59" s="1323"/>
      <c r="F59" s="1269">
        <f>SUM(C59:E59)</f>
        <v>0</v>
      </c>
    </row>
    <row r="60" spans="1:15" ht="13.5" thickBot="1">
      <c r="A60" s="1251" t="s">
        <v>199</v>
      </c>
      <c r="B60" s="1267" t="s">
        <v>1118</v>
      </c>
      <c r="C60" s="1323"/>
      <c r="D60" s="1323"/>
      <c r="E60" s="1323"/>
      <c r="F60" s="1269">
        <f>SUM(C60:E60)</f>
        <v>0</v>
      </c>
    </row>
    <row r="61" spans="1:15" ht="14" thickTop="1" thickBot="1">
      <c r="A61" s="1251" t="s">
        <v>193</v>
      </c>
      <c r="B61" s="1128" t="s">
        <v>296</v>
      </c>
      <c r="C61" s="1128">
        <f>SUM(C59:C60)</f>
        <v>0</v>
      </c>
      <c r="D61" s="1128">
        <f>SUM(D59:D60)</f>
        <v>0</v>
      </c>
      <c r="E61" s="1128">
        <f>SUM(E59:E60)</f>
        <v>0</v>
      </c>
      <c r="F61" s="1130">
        <f>SUM(F59:F60)</f>
        <v>0</v>
      </c>
    </row>
    <row r="63" spans="1:15" ht="13.5" thickBot="1">
      <c r="B63" s="1937" t="s">
        <v>1456</v>
      </c>
      <c r="C63" s="1937"/>
      <c r="D63" s="1937"/>
    </row>
    <row r="64" spans="1:15" ht="13">
      <c r="B64" s="1266"/>
      <c r="C64" s="1536" t="s">
        <v>1448</v>
      </c>
      <c r="D64" s="1536" t="s">
        <v>286</v>
      </c>
      <c r="E64" s="1536" t="s">
        <v>287</v>
      </c>
      <c r="F64" s="1268" t="s">
        <v>296</v>
      </c>
    </row>
    <row r="65" spans="1:8" ht="13">
      <c r="A65" s="1251" t="s">
        <v>192</v>
      </c>
      <c r="B65" s="1267" t="s">
        <v>1117</v>
      </c>
      <c r="C65" s="1323"/>
      <c r="D65" s="1323"/>
      <c r="E65" s="1323"/>
      <c r="F65" s="1269">
        <f>SUM(C65:E65)</f>
        <v>0</v>
      </c>
    </row>
    <row r="66" spans="1:8" ht="13.5" thickBot="1">
      <c r="A66" s="1251" t="s">
        <v>190</v>
      </c>
      <c r="B66" s="1267" t="s">
        <v>1118</v>
      </c>
      <c r="C66" s="1323"/>
      <c r="D66" s="1323"/>
      <c r="E66" s="1323"/>
      <c r="F66" s="1269">
        <f>SUM(C66:E66)</f>
        <v>0</v>
      </c>
    </row>
    <row r="67" spans="1:8" ht="14" thickTop="1" thickBot="1">
      <c r="A67" s="1251" t="s">
        <v>1122</v>
      </c>
      <c r="B67" s="1128" t="s">
        <v>296</v>
      </c>
      <c r="C67" s="1128">
        <f>SUM(C65:C66)</f>
        <v>0</v>
      </c>
      <c r="D67" s="1128">
        <f>SUM(D65:D66)</f>
        <v>0</v>
      </c>
      <c r="E67" s="1128">
        <f>SUM(E65:E66)</f>
        <v>0</v>
      </c>
      <c r="F67" s="1130">
        <f>SUM(F65:F66)</f>
        <v>0</v>
      </c>
    </row>
    <row r="70" spans="1:8" ht="13" thickBot="1"/>
    <row r="71" spans="1:8" ht="18.5" thickBot="1">
      <c r="B71" s="1890" t="s">
        <v>1444</v>
      </c>
      <c r="C71" s="1891"/>
      <c r="D71" s="1891"/>
      <c r="E71" s="1891"/>
      <c r="F71" s="1891"/>
      <c r="G71" s="1891"/>
      <c r="H71" s="1892"/>
    </row>
    <row r="72" spans="1:8" ht="13" thickBot="1"/>
    <row r="73" spans="1:8" ht="13.5" thickBot="1">
      <c r="F73" s="1261" t="s">
        <v>1113</v>
      </c>
    </row>
    <row r="74" spans="1:8" ht="13" thickBot="1">
      <c r="A74" s="1251" t="s">
        <v>181</v>
      </c>
      <c r="B74" s="1928" t="s">
        <v>1114</v>
      </c>
      <c r="C74" s="1928"/>
      <c r="F74" s="1328" t="b">
        <v>0</v>
      </c>
    </row>
    <row r="77" spans="1:8" ht="13.5" thickBot="1">
      <c r="B77" s="1532" t="s">
        <v>1449</v>
      </c>
    </row>
    <row r="78" spans="1:8" ht="13" thickBot="1">
      <c r="A78" s="1251" t="s">
        <v>1458</v>
      </c>
      <c r="B78" s="1929" t="s">
        <v>1450</v>
      </c>
      <c r="C78" s="1929"/>
      <c r="D78" s="1929"/>
      <c r="E78" s="1929"/>
      <c r="F78" s="1929"/>
      <c r="G78" s="1927"/>
      <c r="H78" s="1260"/>
    </row>
    <row r="79" spans="1:8" ht="13" thickBot="1">
      <c r="A79" s="1251" t="s">
        <v>1459</v>
      </c>
      <c r="B79" s="1929" t="s">
        <v>1451</v>
      </c>
      <c r="C79" s="1929"/>
      <c r="D79" s="1929"/>
      <c r="E79" s="1929"/>
      <c r="F79" s="1929"/>
      <c r="G79" s="1927"/>
      <c r="H79" s="1260"/>
    </row>
    <row r="81" spans="1:6" ht="13.5" thickBot="1">
      <c r="B81" s="1532" t="s">
        <v>1452</v>
      </c>
    </row>
    <row r="82" spans="1:6" ht="13" thickBot="1">
      <c r="A82" s="1251" t="s">
        <v>1460</v>
      </c>
      <c r="B82" s="1929" t="s">
        <v>1453</v>
      </c>
      <c r="C82" s="1929"/>
      <c r="D82" s="1929"/>
      <c r="E82" s="1927"/>
      <c r="F82" s="1260"/>
    </row>
    <row r="83" spans="1:6" ht="13" thickBot="1">
      <c r="A83" s="1251" t="s">
        <v>1461</v>
      </c>
      <c r="B83" s="1929" t="s">
        <v>1454</v>
      </c>
      <c r="C83" s="1929"/>
      <c r="D83" s="1929"/>
      <c r="E83" s="1927"/>
      <c r="F83" s="1260"/>
    </row>
  </sheetData>
  <mergeCells count="40">
    <mergeCell ref="B78:G78"/>
    <mergeCell ref="B79:G79"/>
    <mergeCell ref="B83:E83"/>
    <mergeCell ref="B82:E82"/>
    <mergeCell ref="B38:D38"/>
    <mergeCell ref="B49:E49"/>
    <mergeCell ref="B45:C45"/>
    <mergeCell ref="B44:C44"/>
    <mergeCell ref="B57:D57"/>
    <mergeCell ref="B63:D63"/>
    <mergeCell ref="B74:C74"/>
    <mergeCell ref="B52:E52"/>
    <mergeCell ref="B55:H55"/>
    <mergeCell ref="B71:H71"/>
    <mergeCell ref="B51:E51"/>
    <mergeCell ref="B1:D1"/>
    <mergeCell ref="H1:I1"/>
    <mergeCell ref="B4:H4"/>
    <mergeCell ref="B31:H31"/>
    <mergeCell ref="B36:D36"/>
    <mergeCell ref="B8:D8"/>
    <mergeCell ref="B15:C15"/>
    <mergeCell ref="B18:C18"/>
    <mergeCell ref="B12:C12"/>
    <mergeCell ref="B13:C13"/>
    <mergeCell ref="B24:C24"/>
    <mergeCell ref="B27:D27"/>
    <mergeCell ref="B34:D34"/>
    <mergeCell ref="B22:C22"/>
    <mergeCell ref="B25:C25"/>
    <mergeCell ref="B9:C9"/>
    <mergeCell ref="B11:C11"/>
    <mergeCell ref="B17:D17"/>
    <mergeCell ref="B21:C21"/>
    <mergeCell ref="B28:C28"/>
    <mergeCell ref="B47:H47"/>
    <mergeCell ref="B40:C40"/>
    <mergeCell ref="B41:D41"/>
    <mergeCell ref="B37:D37"/>
    <mergeCell ref="B42:D42"/>
  </mergeCells>
  <pageMargins left="0.19685039370078741" right="0.19685039370078741" top="0.23622047244094491" bottom="0.23622047244094491" header="0.15748031496062992" footer="0.19685039370078741"/>
  <pageSetup paperSize="9" scale="77" fitToHeight="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5"/>
  <sheetViews>
    <sheetView topLeftCell="A28" workbookViewId="0">
      <selection activeCell="I47" sqref="I47"/>
    </sheetView>
  </sheetViews>
  <sheetFormatPr baseColWidth="10" defaultRowHeight="12.5"/>
  <cols>
    <col min="1" max="1" width="15.81640625" bestFit="1" customWidth="1"/>
    <col min="2" max="2" width="16.1796875" bestFit="1" customWidth="1"/>
    <col min="3" max="4" width="15.453125" bestFit="1" customWidth="1"/>
    <col min="5" max="5" width="11.54296875" style="1438" customWidth="1"/>
  </cols>
  <sheetData>
    <row r="1" spans="1:4">
      <c r="A1" t="s">
        <v>1213</v>
      </c>
      <c r="B1" t="s">
        <v>1214</v>
      </c>
      <c r="C1" t="s">
        <v>1216</v>
      </c>
      <c r="D1" t="s">
        <v>1217</v>
      </c>
    </row>
    <row r="2" spans="1:4">
      <c r="A2" t="s">
        <v>1215</v>
      </c>
      <c r="B2">
        <v>2018</v>
      </c>
      <c r="C2" t="s">
        <v>1002</v>
      </c>
      <c r="D2" t="s">
        <v>1002</v>
      </c>
    </row>
    <row r="3" spans="1:4">
      <c r="A3" t="s">
        <v>1215</v>
      </c>
      <c r="B3">
        <v>2018</v>
      </c>
      <c r="C3" t="s">
        <v>1003</v>
      </c>
      <c r="D3" t="s">
        <v>1003</v>
      </c>
    </row>
    <row r="4" spans="1:4">
      <c r="A4" t="s">
        <v>1215</v>
      </c>
      <c r="B4">
        <v>2018</v>
      </c>
      <c r="C4" t="s">
        <v>1004</v>
      </c>
      <c r="D4" t="s">
        <v>1004</v>
      </c>
    </row>
    <row r="5" spans="1:4">
      <c r="A5" t="s">
        <v>1215</v>
      </c>
      <c r="B5">
        <v>2018</v>
      </c>
      <c r="C5" t="s">
        <v>1005</v>
      </c>
      <c r="D5" t="s">
        <v>1005</v>
      </c>
    </row>
    <row r="6" spans="1:4">
      <c r="A6" t="s">
        <v>1215</v>
      </c>
      <c r="B6">
        <v>2018</v>
      </c>
      <c r="C6" t="s">
        <v>1006</v>
      </c>
      <c r="D6" t="s">
        <v>1006</v>
      </c>
    </row>
    <row r="7" spans="1:4">
      <c r="A7" t="s">
        <v>1215</v>
      </c>
      <c r="B7">
        <v>2018</v>
      </c>
      <c r="C7" t="s">
        <v>1007</v>
      </c>
      <c r="D7" t="s">
        <v>1007</v>
      </c>
    </row>
    <row r="8" spans="1:4">
      <c r="A8" t="s">
        <v>1215</v>
      </c>
      <c r="B8">
        <v>2018</v>
      </c>
      <c r="C8" t="s">
        <v>1008</v>
      </c>
      <c r="D8" t="s">
        <v>1008</v>
      </c>
    </row>
    <row r="9" spans="1:4">
      <c r="A9" t="s">
        <v>1215</v>
      </c>
      <c r="B9">
        <v>2018</v>
      </c>
      <c r="C9" t="s">
        <v>1009</v>
      </c>
      <c r="D9" t="s">
        <v>1009</v>
      </c>
    </row>
    <row r="10" spans="1:4">
      <c r="A10" t="s">
        <v>1215</v>
      </c>
      <c r="B10">
        <v>2018</v>
      </c>
      <c r="C10" t="s">
        <v>1010</v>
      </c>
      <c r="D10" t="s">
        <v>1010</v>
      </c>
    </row>
    <row r="11" spans="1:4">
      <c r="A11" t="s">
        <v>1215</v>
      </c>
      <c r="B11">
        <v>2018</v>
      </c>
      <c r="C11" t="s">
        <v>1011</v>
      </c>
      <c r="D11" t="s">
        <v>1011</v>
      </c>
    </row>
    <row r="12" spans="1:4">
      <c r="A12" t="s">
        <v>1215</v>
      </c>
      <c r="B12">
        <v>2018</v>
      </c>
      <c r="C12" t="s">
        <v>1012</v>
      </c>
      <c r="D12" t="s">
        <v>1012</v>
      </c>
    </row>
    <row r="13" spans="1:4">
      <c r="A13" t="s">
        <v>1215</v>
      </c>
      <c r="B13">
        <v>2018</v>
      </c>
      <c r="C13" t="s">
        <v>1013</v>
      </c>
      <c r="D13" t="s">
        <v>1013</v>
      </c>
    </row>
    <row r="14" spans="1:4">
      <c r="A14" t="s">
        <v>1215</v>
      </c>
      <c r="B14">
        <v>2018</v>
      </c>
      <c r="C14" t="s">
        <v>1014</v>
      </c>
      <c r="D14" t="s">
        <v>1014</v>
      </c>
    </row>
    <row r="15" spans="1:4">
      <c r="A15" t="s">
        <v>1215</v>
      </c>
      <c r="B15">
        <v>2018</v>
      </c>
      <c r="C15" t="s">
        <v>1015</v>
      </c>
      <c r="D15" t="s">
        <v>1015</v>
      </c>
    </row>
    <row r="16" spans="1:4">
      <c r="A16" t="s">
        <v>1215</v>
      </c>
      <c r="B16">
        <v>2018</v>
      </c>
      <c r="C16" t="s">
        <v>1016</v>
      </c>
      <c r="D16" t="s">
        <v>1016</v>
      </c>
    </row>
    <row r="17" spans="1:4">
      <c r="A17" t="s">
        <v>1215</v>
      </c>
      <c r="B17">
        <v>2018</v>
      </c>
      <c r="C17" t="s">
        <v>1017</v>
      </c>
      <c r="D17" t="s">
        <v>1017</v>
      </c>
    </row>
    <row r="18" spans="1:4">
      <c r="A18" t="s">
        <v>1215</v>
      </c>
      <c r="B18">
        <v>2018</v>
      </c>
      <c r="C18" t="s">
        <v>1018</v>
      </c>
      <c r="D18" t="s">
        <v>1018</v>
      </c>
    </row>
    <row r="19" spans="1:4">
      <c r="A19" t="s">
        <v>1215</v>
      </c>
      <c r="B19">
        <v>2018</v>
      </c>
      <c r="C19" t="s">
        <v>1019</v>
      </c>
      <c r="D19" t="s">
        <v>1019</v>
      </c>
    </row>
    <row r="20" spans="1:4">
      <c r="A20" t="s">
        <v>1215</v>
      </c>
      <c r="B20">
        <v>2018</v>
      </c>
      <c r="C20" t="s">
        <v>1020</v>
      </c>
      <c r="D20" t="s">
        <v>1020</v>
      </c>
    </row>
    <row r="21" spans="1:4">
      <c r="A21" t="s">
        <v>1215</v>
      </c>
      <c r="B21">
        <v>2018</v>
      </c>
      <c r="C21" t="s">
        <v>1021</v>
      </c>
      <c r="D21" t="s">
        <v>1021</v>
      </c>
    </row>
    <row r="22" spans="1:4">
      <c r="A22" t="s">
        <v>1215</v>
      </c>
      <c r="B22">
        <v>2018</v>
      </c>
      <c r="C22" t="s">
        <v>1062</v>
      </c>
      <c r="D22" t="s">
        <v>1062</v>
      </c>
    </row>
    <row r="23" spans="1:4">
      <c r="A23" t="s">
        <v>1215</v>
      </c>
      <c r="B23">
        <v>2018</v>
      </c>
      <c r="C23" t="s">
        <v>1063</v>
      </c>
      <c r="D23" t="s">
        <v>1063</v>
      </c>
    </row>
    <row r="24" spans="1:4">
      <c r="A24" t="s">
        <v>1215</v>
      </c>
      <c r="B24">
        <v>2018</v>
      </c>
      <c r="C24" t="s">
        <v>1064</v>
      </c>
      <c r="D24" t="s">
        <v>1064</v>
      </c>
    </row>
    <row r="25" spans="1:4">
      <c r="A25" t="s">
        <v>1215</v>
      </c>
      <c r="B25">
        <v>2018</v>
      </c>
      <c r="C25" t="s">
        <v>1022</v>
      </c>
      <c r="D25" t="s">
        <v>1022</v>
      </c>
    </row>
    <row r="26" spans="1:4">
      <c r="A26" t="s">
        <v>1215</v>
      </c>
      <c r="B26">
        <v>2018</v>
      </c>
      <c r="C26" t="s">
        <v>1023</v>
      </c>
      <c r="D26" t="s">
        <v>1023</v>
      </c>
    </row>
    <row r="27" spans="1:4">
      <c r="A27" t="s">
        <v>1215</v>
      </c>
      <c r="B27">
        <v>2018</v>
      </c>
      <c r="C27" t="s">
        <v>1024</v>
      </c>
      <c r="D27" t="s">
        <v>1024</v>
      </c>
    </row>
    <row r="28" spans="1:4">
      <c r="A28" t="s">
        <v>1215</v>
      </c>
      <c r="B28">
        <v>2018</v>
      </c>
      <c r="C28" t="s">
        <v>1025</v>
      </c>
      <c r="D28" t="s">
        <v>1025</v>
      </c>
    </row>
    <row r="29" spans="1:4">
      <c r="A29" t="s">
        <v>1215</v>
      </c>
      <c r="B29">
        <v>2018</v>
      </c>
      <c r="C29" t="s">
        <v>1265</v>
      </c>
      <c r="D29" t="s">
        <v>1265</v>
      </c>
    </row>
    <row r="30" spans="1:4">
      <c r="A30" t="s">
        <v>1215</v>
      </c>
      <c r="B30">
        <v>2018</v>
      </c>
      <c r="C30" t="s">
        <v>1266</v>
      </c>
      <c r="D30" t="s">
        <v>1266</v>
      </c>
    </row>
    <row r="31" spans="1:4">
      <c r="A31" t="s">
        <v>1215</v>
      </c>
      <c r="B31">
        <v>2018</v>
      </c>
      <c r="C31" t="s">
        <v>1267</v>
      </c>
      <c r="D31" t="s">
        <v>1267</v>
      </c>
    </row>
    <row r="32" spans="1:4">
      <c r="A32" t="s">
        <v>1215</v>
      </c>
      <c r="B32">
        <v>2018</v>
      </c>
      <c r="C32" t="s">
        <v>1268</v>
      </c>
      <c r="D32" t="s">
        <v>1268</v>
      </c>
    </row>
    <row r="33" spans="1:7">
      <c r="A33" t="s">
        <v>1215</v>
      </c>
      <c r="B33">
        <v>2018</v>
      </c>
      <c r="C33" t="s">
        <v>1269</v>
      </c>
      <c r="D33" t="s">
        <v>1269</v>
      </c>
    </row>
    <row r="34" spans="1:7">
      <c r="A34" t="s">
        <v>1215</v>
      </c>
      <c r="B34">
        <v>2018</v>
      </c>
      <c r="C34" t="s">
        <v>1273</v>
      </c>
      <c r="D34" t="s">
        <v>1273</v>
      </c>
    </row>
    <row r="35" spans="1:7">
      <c r="A35" t="s">
        <v>1215</v>
      </c>
      <c r="B35">
        <v>2018</v>
      </c>
      <c r="C35" t="s">
        <v>1274</v>
      </c>
      <c r="D35" t="s">
        <v>1274</v>
      </c>
    </row>
    <row r="36" spans="1:7">
      <c r="A36" t="s">
        <v>1215</v>
      </c>
      <c r="B36">
        <v>2018</v>
      </c>
      <c r="C36" t="s">
        <v>1275</v>
      </c>
      <c r="D36" t="s">
        <v>1275</v>
      </c>
    </row>
    <row r="37" spans="1:7">
      <c r="A37" t="s">
        <v>1215</v>
      </c>
      <c r="B37">
        <v>2018</v>
      </c>
      <c r="C37" t="s">
        <v>1276</v>
      </c>
      <c r="D37" t="s">
        <v>1276</v>
      </c>
    </row>
    <row r="38" spans="1:7">
      <c r="A38" t="s">
        <v>1215</v>
      </c>
      <c r="B38">
        <v>2018</v>
      </c>
      <c r="C38" t="s">
        <v>1277</v>
      </c>
      <c r="D38" t="s">
        <v>1277</v>
      </c>
    </row>
    <row r="39" spans="1:7">
      <c r="A39" t="s">
        <v>1215</v>
      </c>
      <c r="B39">
        <v>2018</v>
      </c>
      <c r="C39" t="s">
        <v>1278</v>
      </c>
      <c r="D39" t="s">
        <v>1278</v>
      </c>
    </row>
    <row r="40" spans="1:7">
      <c r="A40" t="s">
        <v>1215</v>
      </c>
      <c r="B40">
        <v>2018</v>
      </c>
      <c r="C40" t="s">
        <v>1026</v>
      </c>
      <c r="D40" t="s">
        <v>1026</v>
      </c>
    </row>
    <row r="41" spans="1:7">
      <c r="A41" t="s">
        <v>1215</v>
      </c>
      <c r="B41">
        <v>2018</v>
      </c>
      <c r="C41" t="s">
        <v>1027</v>
      </c>
      <c r="D41" t="s">
        <v>1027</v>
      </c>
    </row>
    <row r="42" spans="1:7">
      <c r="A42" t="s">
        <v>1215</v>
      </c>
      <c r="B42">
        <v>2018</v>
      </c>
      <c r="C42" t="s">
        <v>1028</v>
      </c>
      <c r="D42" t="s">
        <v>1028</v>
      </c>
    </row>
    <row r="43" spans="1:7">
      <c r="A43" t="s">
        <v>1215</v>
      </c>
      <c r="B43">
        <v>2018</v>
      </c>
      <c r="C43" t="s">
        <v>1029</v>
      </c>
      <c r="D43" t="s">
        <v>1029</v>
      </c>
    </row>
    <row r="44" spans="1:7">
      <c r="A44" t="s">
        <v>1215</v>
      </c>
      <c r="B44">
        <v>2018</v>
      </c>
      <c r="C44" t="s">
        <v>1030</v>
      </c>
      <c r="D44" t="s">
        <v>1030</v>
      </c>
    </row>
    <row r="45" spans="1:7">
      <c r="A45" t="s">
        <v>1215</v>
      </c>
      <c r="B45">
        <v>2018</v>
      </c>
      <c r="C45" t="s">
        <v>1031</v>
      </c>
      <c r="D45" t="s">
        <v>1031</v>
      </c>
    </row>
    <row r="46" spans="1:7">
      <c r="A46" t="s">
        <v>1215</v>
      </c>
      <c r="B46">
        <v>2018</v>
      </c>
      <c r="C46" t="s">
        <v>1032</v>
      </c>
      <c r="D46" t="s">
        <v>1032</v>
      </c>
    </row>
    <row r="47" spans="1:7">
      <c r="A47" t="s">
        <v>1215</v>
      </c>
      <c r="B47">
        <v>2018</v>
      </c>
      <c r="C47" t="s">
        <v>1033</v>
      </c>
      <c r="D47" t="s">
        <v>1033</v>
      </c>
      <c r="G47" t="s">
        <v>472</v>
      </c>
    </row>
    <row r="48" spans="1:7">
      <c r="A48" t="s">
        <v>1215</v>
      </c>
      <c r="B48">
        <v>2018</v>
      </c>
      <c r="C48" t="s">
        <v>1034</v>
      </c>
      <c r="D48" t="s">
        <v>1034</v>
      </c>
    </row>
    <row r="49" spans="1:4">
      <c r="A49" t="s">
        <v>1215</v>
      </c>
      <c r="B49">
        <v>2018</v>
      </c>
      <c r="C49" t="s">
        <v>1035</v>
      </c>
      <c r="D49" t="s">
        <v>1035</v>
      </c>
    </row>
    <row r="50" spans="1:4">
      <c r="A50" t="s">
        <v>1215</v>
      </c>
      <c r="B50">
        <v>2018</v>
      </c>
      <c r="C50" t="s">
        <v>1036</v>
      </c>
      <c r="D50" t="s">
        <v>1036</v>
      </c>
    </row>
    <row r="51" spans="1:4">
      <c r="A51" t="s">
        <v>1215</v>
      </c>
      <c r="B51">
        <v>2018</v>
      </c>
      <c r="C51" t="s">
        <v>1037</v>
      </c>
      <c r="D51" t="s">
        <v>1037</v>
      </c>
    </row>
    <row r="52" spans="1:4">
      <c r="A52" t="s">
        <v>1215</v>
      </c>
      <c r="B52">
        <v>2018</v>
      </c>
      <c r="C52" t="s">
        <v>1038</v>
      </c>
      <c r="D52" t="s">
        <v>1038</v>
      </c>
    </row>
    <row r="53" spans="1:4">
      <c r="A53" t="s">
        <v>1215</v>
      </c>
      <c r="B53">
        <v>2018</v>
      </c>
      <c r="C53" t="s">
        <v>1039</v>
      </c>
      <c r="D53" t="s">
        <v>1039</v>
      </c>
    </row>
    <row r="54" spans="1:4">
      <c r="A54" t="s">
        <v>1215</v>
      </c>
      <c r="B54">
        <v>2018</v>
      </c>
      <c r="C54" t="s">
        <v>1040</v>
      </c>
      <c r="D54" t="s">
        <v>1040</v>
      </c>
    </row>
    <row r="55" spans="1:4">
      <c r="A55" t="s">
        <v>1215</v>
      </c>
      <c r="B55">
        <v>2018</v>
      </c>
      <c r="C55" t="s">
        <v>1041</v>
      </c>
      <c r="D55" t="s">
        <v>1041</v>
      </c>
    </row>
    <row r="56" spans="1:4">
      <c r="A56" t="s">
        <v>1215</v>
      </c>
      <c r="B56">
        <v>2018</v>
      </c>
      <c r="C56" t="s">
        <v>1042</v>
      </c>
      <c r="D56" t="s">
        <v>1042</v>
      </c>
    </row>
    <row r="57" spans="1:4">
      <c r="A57" t="s">
        <v>1215</v>
      </c>
      <c r="B57">
        <v>2018</v>
      </c>
      <c r="C57" t="s">
        <v>1043</v>
      </c>
      <c r="D57" t="s">
        <v>1043</v>
      </c>
    </row>
    <row r="58" spans="1:4">
      <c r="A58" t="s">
        <v>1215</v>
      </c>
      <c r="B58">
        <v>2018</v>
      </c>
      <c r="C58" t="s">
        <v>1044</v>
      </c>
      <c r="D58" t="s">
        <v>1044</v>
      </c>
    </row>
    <row r="59" spans="1:4">
      <c r="A59" t="s">
        <v>1215</v>
      </c>
      <c r="B59">
        <v>2018</v>
      </c>
      <c r="C59" t="s">
        <v>1045</v>
      </c>
      <c r="D59" t="s">
        <v>1045</v>
      </c>
    </row>
    <row r="60" spans="1:4">
      <c r="A60" t="s">
        <v>1215</v>
      </c>
      <c r="B60">
        <v>2018</v>
      </c>
      <c r="C60" t="s">
        <v>1046</v>
      </c>
      <c r="D60" t="s">
        <v>1046</v>
      </c>
    </row>
    <row r="61" spans="1:4">
      <c r="A61" t="s">
        <v>1215</v>
      </c>
      <c r="B61">
        <v>2018</v>
      </c>
      <c r="C61" t="s">
        <v>1047</v>
      </c>
      <c r="D61" t="s">
        <v>1047</v>
      </c>
    </row>
    <row r="62" spans="1:4">
      <c r="A62" t="s">
        <v>1215</v>
      </c>
      <c r="B62">
        <v>2018</v>
      </c>
      <c r="C62" t="s">
        <v>1048</v>
      </c>
      <c r="D62" t="s">
        <v>1048</v>
      </c>
    </row>
    <row r="63" spans="1:4">
      <c r="A63" t="s">
        <v>1215</v>
      </c>
      <c r="B63">
        <v>2018</v>
      </c>
      <c r="C63" t="s">
        <v>1049</v>
      </c>
      <c r="D63" t="s">
        <v>1049</v>
      </c>
    </row>
    <row r="64" spans="1:4">
      <c r="A64" t="s">
        <v>1215</v>
      </c>
      <c r="B64">
        <v>2018</v>
      </c>
      <c r="C64" t="s">
        <v>1050</v>
      </c>
      <c r="D64" t="s">
        <v>1050</v>
      </c>
    </row>
    <row r="65" spans="1:4">
      <c r="A65" t="s">
        <v>1215</v>
      </c>
      <c r="B65">
        <v>2018</v>
      </c>
      <c r="C65" t="s">
        <v>1051</v>
      </c>
      <c r="D65" t="s">
        <v>1051</v>
      </c>
    </row>
    <row r="66" spans="1:4">
      <c r="A66" t="s">
        <v>1215</v>
      </c>
      <c r="B66">
        <v>2018</v>
      </c>
      <c r="C66" t="s">
        <v>1052</v>
      </c>
      <c r="D66" t="s">
        <v>1052</v>
      </c>
    </row>
    <row r="67" spans="1:4">
      <c r="A67" t="s">
        <v>1215</v>
      </c>
      <c r="B67">
        <v>2018</v>
      </c>
      <c r="C67" t="s">
        <v>1053</v>
      </c>
      <c r="D67" t="s">
        <v>1053</v>
      </c>
    </row>
    <row r="68" spans="1:4">
      <c r="A68" t="s">
        <v>1215</v>
      </c>
      <c r="B68">
        <v>2018</v>
      </c>
      <c r="C68" t="s">
        <v>1054</v>
      </c>
      <c r="D68" t="s">
        <v>1054</v>
      </c>
    </row>
    <row r="69" spans="1:4">
      <c r="A69" t="s">
        <v>1215</v>
      </c>
      <c r="B69">
        <v>2018</v>
      </c>
      <c r="C69" t="s">
        <v>1055</v>
      </c>
      <c r="D69" t="s">
        <v>1055</v>
      </c>
    </row>
    <row r="70" spans="1:4">
      <c r="A70" t="s">
        <v>1215</v>
      </c>
      <c r="B70">
        <v>2018</v>
      </c>
      <c r="C70" t="s">
        <v>1056</v>
      </c>
      <c r="D70" t="s">
        <v>1056</v>
      </c>
    </row>
    <row r="71" spans="1:4">
      <c r="A71" t="s">
        <v>1215</v>
      </c>
      <c r="B71">
        <v>2018</v>
      </c>
      <c r="C71" t="s">
        <v>1057</v>
      </c>
      <c r="D71" t="s">
        <v>1057</v>
      </c>
    </row>
    <row r="72" spans="1:4">
      <c r="A72" t="s">
        <v>1215</v>
      </c>
      <c r="B72">
        <v>2018</v>
      </c>
      <c r="C72" t="s">
        <v>1058</v>
      </c>
      <c r="D72" t="s">
        <v>1058</v>
      </c>
    </row>
    <row r="73" spans="1:4">
      <c r="A73" t="s">
        <v>1215</v>
      </c>
      <c r="B73">
        <v>2018</v>
      </c>
      <c r="C73" t="s">
        <v>1059</v>
      </c>
      <c r="D73" t="s">
        <v>1059</v>
      </c>
    </row>
    <row r="74" spans="1:4">
      <c r="A74" t="s">
        <v>1215</v>
      </c>
      <c r="B74">
        <v>2018</v>
      </c>
      <c r="C74" t="s">
        <v>1060</v>
      </c>
      <c r="D74" t="s">
        <v>1060</v>
      </c>
    </row>
    <row r="75" spans="1:4">
      <c r="A75" t="s">
        <v>1215</v>
      </c>
      <c r="B75">
        <v>2018</v>
      </c>
      <c r="C75" t="s">
        <v>1061</v>
      </c>
      <c r="D75" t="s">
        <v>1061</v>
      </c>
    </row>
    <row r="76" spans="1:4">
      <c r="A76" t="s">
        <v>1215</v>
      </c>
      <c r="B76">
        <v>2018</v>
      </c>
      <c r="C76" t="s">
        <v>1558</v>
      </c>
      <c r="D76" t="s">
        <v>1558</v>
      </c>
    </row>
    <row r="77" spans="1:4">
      <c r="A77" t="s">
        <v>1215</v>
      </c>
      <c r="B77">
        <v>2018</v>
      </c>
      <c r="C77" t="s">
        <v>1559</v>
      </c>
      <c r="D77" t="s">
        <v>1559</v>
      </c>
    </row>
    <row r="78" spans="1:4">
      <c r="A78" t="s">
        <v>1215</v>
      </c>
      <c r="B78">
        <v>2018</v>
      </c>
      <c r="C78" t="s">
        <v>1560</v>
      </c>
      <c r="D78" t="s">
        <v>1560</v>
      </c>
    </row>
    <row r="79" spans="1:4">
      <c r="A79" t="s">
        <v>1215</v>
      </c>
      <c r="B79">
        <v>2018</v>
      </c>
      <c r="C79" t="s">
        <v>1561</v>
      </c>
      <c r="D79" t="s">
        <v>1561</v>
      </c>
    </row>
    <row r="80" spans="1:4">
      <c r="A80" t="s">
        <v>1215</v>
      </c>
      <c r="B80">
        <v>2018</v>
      </c>
      <c r="C80" t="s">
        <v>1563</v>
      </c>
      <c r="D80" t="s">
        <v>1563</v>
      </c>
    </row>
    <row r="81" spans="1:4">
      <c r="A81" t="s">
        <v>1215</v>
      </c>
      <c r="B81">
        <v>2018</v>
      </c>
      <c r="C81" t="s">
        <v>1562</v>
      </c>
      <c r="D81" t="s">
        <v>1562</v>
      </c>
    </row>
    <row r="82" spans="1:4">
      <c r="A82" t="s">
        <v>1215</v>
      </c>
      <c r="B82">
        <v>2015</v>
      </c>
      <c r="C82" t="s">
        <v>1544</v>
      </c>
      <c r="D82" t="s">
        <v>1544</v>
      </c>
    </row>
    <row r="83" spans="1:4">
      <c r="A83" t="s">
        <v>1215</v>
      </c>
      <c r="B83">
        <v>2015</v>
      </c>
      <c r="C83" t="s">
        <v>1545</v>
      </c>
      <c r="D83" t="s">
        <v>1545</v>
      </c>
    </row>
    <row r="84" spans="1:4">
      <c r="A84" t="s">
        <v>1215</v>
      </c>
      <c r="B84">
        <v>2015</v>
      </c>
      <c r="C84" t="s">
        <v>1522</v>
      </c>
      <c r="D84" t="s">
        <v>1522</v>
      </c>
    </row>
    <row r="85" spans="1:4">
      <c r="A85" t="s">
        <v>1215</v>
      </c>
      <c r="B85">
        <v>2015</v>
      </c>
      <c r="C85" t="s">
        <v>1546</v>
      </c>
      <c r="D85" t="s">
        <v>1546</v>
      </c>
    </row>
    <row r="86" spans="1:4">
      <c r="A86" t="s">
        <v>1215</v>
      </c>
      <c r="B86">
        <v>2015</v>
      </c>
      <c r="C86" t="s">
        <v>1547</v>
      </c>
      <c r="D86" t="s">
        <v>1547</v>
      </c>
    </row>
    <row r="87" spans="1:4">
      <c r="A87" t="s">
        <v>1215</v>
      </c>
      <c r="B87">
        <v>2015</v>
      </c>
      <c r="C87" t="s">
        <v>1523</v>
      </c>
      <c r="D87" t="s">
        <v>1523</v>
      </c>
    </row>
    <row r="88" spans="1:4">
      <c r="A88" t="s">
        <v>1215</v>
      </c>
      <c r="B88">
        <v>2015</v>
      </c>
      <c r="C88" t="s">
        <v>1550</v>
      </c>
      <c r="D88" t="s">
        <v>1550</v>
      </c>
    </row>
    <row r="89" spans="1:4">
      <c r="A89" t="s">
        <v>1215</v>
      </c>
      <c r="B89">
        <v>2015</v>
      </c>
      <c r="C89" t="s">
        <v>1551</v>
      </c>
      <c r="D89" t="s">
        <v>1551</v>
      </c>
    </row>
    <row r="90" spans="1:4">
      <c r="A90" t="s">
        <v>1215</v>
      </c>
      <c r="B90">
        <v>2015</v>
      </c>
      <c r="C90" t="s">
        <v>1552</v>
      </c>
      <c r="D90" t="s">
        <v>1552</v>
      </c>
    </row>
    <row r="91" spans="1:4">
      <c r="A91" t="s">
        <v>1215</v>
      </c>
      <c r="B91">
        <v>2015</v>
      </c>
      <c r="C91" t="s">
        <v>1524</v>
      </c>
      <c r="D91" t="s">
        <v>1524</v>
      </c>
    </row>
    <row r="92" spans="1:4">
      <c r="A92" t="s">
        <v>1215</v>
      </c>
      <c r="B92">
        <v>2015</v>
      </c>
      <c r="C92" t="s">
        <v>1525</v>
      </c>
      <c r="D92" t="s">
        <v>1525</v>
      </c>
    </row>
    <row r="93" spans="1:4">
      <c r="A93" t="s">
        <v>1215</v>
      </c>
      <c r="B93">
        <v>2016</v>
      </c>
      <c r="C93" t="s">
        <v>1578</v>
      </c>
      <c r="D93" t="s">
        <v>1578</v>
      </c>
    </row>
    <row r="94" spans="1:4">
      <c r="A94" t="s">
        <v>1215</v>
      </c>
      <c r="B94">
        <v>2016</v>
      </c>
      <c r="C94" t="s">
        <v>1579</v>
      </c>
      <c r="D94" t="s">
        <v>1579</v>
      </c>
    </row>
    <row r="95" spans="1:4">
      <c r="A95" t="s">
        <v>1215</v>
      </c>
      <c r="B95">
        <v>2016</v>
      </c>
      <c r="C95" t="s">
        <v>1580</v>
      </c>
      <c r="D95" t="s">
        <v>1580</v>
      </c>
    </row>
    <row r="96" spans="1:4">
      <c r="A96" t="s">
        <v>1215</v>
      </c>
      <c r="B96">
        <v>2016</v>
      </c>
      <c r="C96" t="s">
        <v>1581</v>
      </c>
      <c r="D96" t="s">
        <v>1581</v>
      </c>
    </row>
    <row r="97" spans="1:4">
      <c r="A97" t="s">
        <v>1215</v>
      </c>
      <c r="B97">
        <v>2016</v>
      </c>
      <c r="C97" t="s">
        <v>1582</v>
      </c>
      <c r="D97" t="s">
        <v>1582</v>
      </c>
    </row>
    <row r="98" spans="1:4">
      <c r="A98" t="s">
        <v>1215</v>
      </c>
      <c r="B98">
        <v>2016</v>
      </c>
      <c r="C98" t="s">
        <v>1583</v>
      </c>
      <c r="D98" t="s">
        <v>1583</v>
      </c>
    </row>
    <row r="99" spans="1:4">
      <c r="A99" t="s">
        <v>1215</v>
      </c>
      <c r="B99">
        <v>2016</v>
      </c>
      <c r="C99" t="s">
        <v>1584</v>
      </c>
      <c r="D99" t="s">
        <v>1584</v>
      </c>
    </row>
    <row r="100" spans="1:4">
      <c r="A100" t="s">
        <v>1215</v>
      </c>
      <c r="B100">
        <v>2016</v>
      </c>
      <c r="C100" t="s">
        <v>1585</v>
      </c>
      <c r="D100" t="s">
        <v>1585</v>
      </c>
    </row>
    <row r="101" spans="1:4">
      <c r="A101" t="s">
        <v>1215</v>
      </c>
      <c r="B101">
        <v>2016</v>
      </c>
      <c r="C101" t="s">
        <v>1586</v>
      </c>
      <c r="D101" t="s">
        <v>1586</v>
      </c>
    </row>
    <row r="102" spans="1:4">
      <c r="A102" t="s">
        <v>1215</v>
      </c>
      <c r="B102">
        <v>2016</v>
      </c>
      <c r="C102" t="s">
        <v>1587</v>
      </c>
      <c r="D102" t="s">
        <v>1587</v>
      </c>
    </row>
    <row r="103" spans="1:4">
      <c r="A103" t="s">
        <v>1215</v>
      </c>
      <c r="B103">
        <v>2016</v>
      </c>
      <c r="C103" t="s">
        <v>1588</v>
      </c>
      <c r="D103" t="s">
        <v>1588</v>
      </c>
    </row>
    <row r="104" spans="1:4">
      <c r="A104" t="s">
        <v>1215</v>
      </c>
      <c r="B104">
        <v>2017</v>
      </c>
      <c r="C104" t="s">
        <v>1626</v>
      </c>
      <c r="D104" t="s">
        <v>1626</v>
      </c>
    </row>
    <row r="105" spans="1:4">
      <c r="A105" t="s">
        <v>1215</v>
      </c>
      <c r="B105">
        <v>2017</v>
      </c>
      <c r="C105" t="s">
        <v>1627</v>
      </c>
      <c r="D105" t="s">
        <v>1627</v>
      </c>
    </row>
    <row r="106" spans="1:4">
      <c r="A106" t="s">
        <v>1215</v>
      </c>
      <c r="B106">
        <v>2017</v>
      </c>
      <c r="C106" t="s">
        <v>1628</v>
      </c>
      <c r="D106" t="s">
        <v>1628</v>
      </c>
    </row>
    <row r="107" spans="1:4">
      <c r="A107" t="s">
        <v>1215</v>
      </c>
      <c r="B107">
        <v>2017</v>
      </c>
      <c r="C107" t="s">
        <v>1629</v>
      </c>
      <c r="D107" t="s">
        <v>1629</v>
      </c>
    </row>
    <row r="108" spans="1:4">
      <c r="A108" t="s">
        <v>1215</v>
      </c>
      <c r="B108">
        <v>2017</v>
      </c>
      <c r="C108" t="s">
        <v>1630</v>
      </c>
      <c r="D108" t="s">
        <v>1630</v>
      </c>
    </row>
    <row r="109" spans="1:4">
      <c r="A109" t="s">
        <v>1215</v>
      </c>
      <c r="B109">
        <v>2017</v>
      </c>
      <c r="C109" t="s">
        <v>1631</v>
      </c>
      <c r="D109" t="s">
        <v>1631</v>
      </c>
    </row>
    <row r="110" spans="1:4">
      <c r="A110" t="s">
        <v>1215</v>
      </c>
      <c r="B110">
        <v>2017</v>
      </c>
      <c r="C110" t="s">
        <v>1632</v>
      </c>
      <c r="D110" t="s">
        <v>1632</v>
      </c>
    </row>
    <row r="111" spans="1:4">
      <c r="A111" t="s">
        <v>1215</v>
      </c>
      <c r="B111">
        <v>2017</v>
      </c>
      <c r="C111" t="s">
        <v>1633</v>
      </c>
      <c r="D111" t="s">
        <v>1633</v>
      </c>
    </row>
    <row r="112" spans="1:4">
      <c r="A112" t="s">
        <v>1215</v>
      </c>
      <c r="B112">
        <v>2017</v>
      </c>
      <c r="C112" t="s">
        <v>1634</v>
      </c>
      <c r="D112" t="s">
        <v>1634</v>
      </c>
    </row>
    <row r="113" spans="1:4">
      <c r="A113" t="s">
        <v>1215</v>
      </c>
      <c r="B113">
        <v>2017</v>
      </c>
      <c r="C113" t="s">
        <v>1635</v>
      </c>
      <c r="D113" t="s">
        <v>1635</v>
      </c>
    </row>
    <row r="114" spans="1:4">
      <c r="A114" t="s">
        <v>1215</v>
      </c>
      <c r="B114">
        <v>2017</v>
      </c>
      <c r="C114" t="s">
        <v>1636</v>
      </c>
      <c r="D114" t="s">
        <v>1636</v>
      </c>
    </row>
    <row r="115" spans="1:4">
      <c r="A115" t="s">
        <v>1215</v>
      </c>
      <c r="B115">
        <v>2018</v>
      </c>
      <c r="C115" t="s">
        <v>1641</v>
      </c>
      <c r="D115" t="s">
        <v>1641</v>
      </c>
    </row>
    <row r="116" spans="1:4">
      <c r="A116" t="s">
        <v>1215</v>
      </c>
      <c r="B116">
        <v>2018</v>
      </c>
      <c r="C116" t="s">
        <v>1642</v>
      </c>
      <c r="D116" t="s">
        <v>1642</v>
      </c>
    </row>
    <row r="117" spans="1:4">
      <c r="A117" t="s">
        <v>1215</v>
      </c>
      <c r="B117">
        <v>2018</v>
      </c>
      <c r="C117" t="s">
        <v>1643</v>
      </c>
      <c r="D117" t="s">
        <v>1643</v>
      </c>
    </row>
    <row r="118" spans="1:4">
      <c r="A118" t="s">
        <v>1215</v>
      </c>
      <c r="B118">
        <v>2018</v>
      </c>
      <c r="C118" t="s">
        <v>1644</v>
      </c>
      <c r="D118" t="s">
        <v>1644</v>
      </c>
    </row>
    <row r="119" spans="1:4">
      <c r="A119" t="s">
        <v>1215</v>
      </c>
      <c r="B119">
        <v>2018</v>
      </c>
      <c r="C119" t="s">
        <v>1645</v>
      </c>
      <c r="D119" t="s">
        <v>1645</v>
      </c>
    </row>
    <row r="120" spans="1:4">
      <c r="A120" t="s">
        <v>1215</v>
      </c>
      <c r="B120">
        <v>2018</v>
      </c>
      <c r="C120" t="s">
        <v>1646</v>
      </c>
      <c r="D120" t="s">
        <v>1646</v>
      </c>
    </row>
    <row r="121" spans="1:4">
      <c r="A121" t="s">
        <v>1215</v>
      </c>
      <c r="B121">
        <v>2018</v>
      </c>
      <c r="C121" t="s">
        <v>1647</v>
      </c>
      <c r="D121" t="s">
        <v>1647</v>
      </c>
    </row>
    <row r="122" spans="1:4">
      <c r="A122" t="s">
        <v>1215</v>
      </c>
      <c r="B122">
        <v>2018</v>
      </c>
      <c r="C122" t="s">
        <v>1648</v>
      </c>
      <c r="D122" t="s">
        <v>1648</v>
      </c>
    </row>
    <row r="123" spans="1:4">
      <c r="A123" t="s">
        <v>1215</v>
      </c>
      <c r="B123">
        <v>2018</v>
      </c>
      <c r="C123" t="s">
        <v>1649</v>
      </c>
      <c r="D123" t="s">
        <v>1649</v>
      </c>
    </row>
    <row r="124" spans="1:4">
      <c r="A124" t="s">
        <v>1215</v>
      </c>
      <c r="B124">
        <v>2018</v>
      </c>
      <c r="C124" t="s">
        <v>1650</v>
      </c>
      <c r="D124" t="s">
        <v>1650</v>
      </c>
    </row>
    <row r="125" spans="1:4">
      <c r="A125" t="s">
        <v>1215</v>
      </c>
      <c r="B125">
        <v>2018</v>
      </c>
      <c r="C125" t="s">
        <v>1651</v>
      </c>
      <c r="D125" t="s">
        <v>1651</v>
      </c>
    </row>
  </sheetData>
  <pageMargins left="0.7" right="0.7" top="0.75" bottom="0.75" header="0.3" footer="0.3"/>
  <pageSetup paperSize="9" scale="51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K70"/>
  <sheetViews>
    <sheetView showGridLines="0" topLeftCell="A40" workbookViewId="0">
      <selection activeCell="G43" sqref="G43:H43"/>
    </sheetView>
  </sheetViews>
  <sheetFormatPr baseColWidth="10" defaultColWidth="11.453125" defaultRowHeight="12.5"/>
  <cols>
    <col min="1" max="1" width="5.54296875" style="36" customWidth="1"/>
    <col min="2" max="2" width="30.1796875" style="36" customWidth="1"/>
    <col min="3" max="3" width="11" style="36" customWidth="1"/>
    <col min="4" max="4" width="10" style="36" customWidth="1"/>
    <col min="5" max="9" width="10.453125" style="36" customWidth="1"/>
    <col min="10" max="16384" width="11.453125" style="36"/>
  </cols>
  <sheetData>
    <row r="1" spans="1:9" ht="16" customHeight="1">
      <c r="A1" s="121" t="s">
        <v>90</v>
      </c>
      <c r="B1" s="1957">
        <f>tc_SIGLESEM</f>
        <v>0</v>
      </c>
      <c r="C1" s="1957"/>
      <c r="D1" s="1957"/>
      <c r="E1"/>
      <c r="F1"/>
      <c r="G1" s="1958" t="s">
        <v>91</v>
      </c>
      <c r="H1" s="1958"/>
      <c r="I1" s="1105">
        <f>tc_DCLOT</f>
        <v>0</v>
      </c>
    </row>
    <row r="2" spans="1:9" ht="6.65" customHeight="1"/>
    <row r="3" spans="1:9" s="4" customFormat="1" ht="8.25" customHeight="1" thickBot="1"/>
    <row r="4" spans="1:9" s="35" customFormat="1" ht="21" customHeight="1" thickTop="1" thickBot="1">
      <c r="A4" s="4"/>
      <c r="B4" s="1963" t="s">
        <v>1079</v>
      </c>
      <c r="C4" s="1964"/>
      <c r="D4" s="1964"/>
      <c r="E4" s="1965"/>
      <c r="I4" s="62" t="s">
        <v>201</v>
      </c>
    </row>
    <row r="5" spans="1:9" s="35" customFormat="1" ht="12" customHeight="1" thickTop="1">
      <c r="A5" s="39"/>
      <c r="G5" s="43"/>
    </row>
    <row r="6" spans="1:9" s="35" customFormat="1" ht="6.65" customHeight="1" thickBot="1">
      <c r="A6" s="39"/>
      <c r="G6" s="43"/>
    </row>
    <row r="7" spans="1:9" s="34" customFormat="1" ht="16" customHeight="1" thickBot="1">
      <c r="A7" s="837" t="s">
        <v>202</v>
      </c>
      <c r="B7" s="838" t="s">
        <v>203</v>
      </c>
      <c r="C7" s="19"/>
      <c r="E7" s="1959" t="s">
        <v>204</v>
      </c>
      <c r="F7" s="1960"/>
      <c r="G7" s="35"/>
      <c r="H7" s="1959" t="s">
        <v>205</v>
      </c>
      <c r="I7" s="1960"/>
    </row>
    <row r="8" spans="1:9" s="34" customFormat="1" ht="12" customHeight="1">
      <c r="A8" s="35"/>
      <c r="B8" s="44"/>
      <c r="C8" s="45"/>
      <c r="D8" s="35"/>
      <c r="E8" s="31" t="s">
        <v>132</v>
      </c>
      <c r="F8" s="32" t="s">
        <v>206</v>
      </c>
      <c r="G8" s="35"/>
      <c r="H8" s="31" t="s">
        <v>132</v>
      </c>
      <c r="I8" s="33" t="s">
        <v>207</v>
      </c>
    </row>
    <row r="9" spans="1:9" s="25" customFormat="1" ht="16" customHeight="1">
      <c r="A9" s="46" t="s">
        <v>208</v>
      </c>
      <c r="B9" s="26" t="s">
        <v>209</v>
      </c>
      <c r="C9" s="4"/>
      <c r="D9" s="4"/>
      <c r="E9" s="1022"/>
      <c r="F9" s="1023"/>
      <c r="G9" s="454"/>
      <c r="H9" s="1022"/>
      <c r="I9" s="1023"/>
    </row>
    <row r="10" spans="1:9" s="25" customFormat="1" ht="16" customHeight="1">
      <c r="A10" s="47" t="s">
        <v>210</v>
      </c>
      <c r="B10" s="26" t="s">
        <v>211</v>
      </c>
      <c r="C10" s="4"/>
      <c r="D10" s="4"/>
      <c r="E10" s="1022"/>
      <c r="F10" s="1023"/>
      <c r="G10" s="454"/>
      <c r="H10" s="1022"/>
      <c r="I10" s="1023"/>
    </row>
    <row r="11" spans="1:9" s="25" customFormat="1" ht="16" customHeight="1">
      <c r="A11" s="47" t="s">
        <v>212</v>
      </c>
      <c r="B11" s="1966" t="s">
        <v>213</v>
      </c>
      <c r="C11" s="1966"/>
      <c r="D11" s="1967"/>
      <c r="E11" s="1022"/>
      <c r="F11" s="1023"/>
      <c r="G11" s="454"/>
      <c r="H11" s="1022"/>
      <c r="I11" s="1023"/>
    </row>
    <row r="12" spans="1:9" s="25" customFormat="1" ht="16" customHeight="1">
      <c r="A12" s="47" t="s">
        <v>214</v>
      </c>
      <c r="B12" s="1966" t="s">
        <v>215</v>
      </c>
      <c r="C12" s="1966"/>
      <c r="D12" s="1967"/>
      <c r="E12" s="1022"/>
      <c r="F12" s="1023"/>
      <c r="G12" s="454"/>
      <c r="H12" s="1022"/>
      <c r="I12" s="1023"/>
    </row>
    <row r="13" spans="1:9" s="25" customFormat="1" ht="16" customHeight="1">
      <c r="A13" s="47" t="s">
        <v>216</v>
      </c>
      <c r="B13" s="26" t="s">
        <v>217</v>
      </c>
      <c r="C13" s="4"/>
      <c r="D13" s="4"/>
      <c r="E13" s="1022"/>
      <c r="F13" s="1023"/>
      <c r="G13" s="454"/>
      <c r="H13" s="1022"/>
      <c r="I13" s="1023"/>
    </row>
    <row r="14" spans="1:9" s="25" customFormat="1" ht="12" customHeight="1">
      <c r="A14" s="47"/>
      <c r="B14" s="1968" t="s">
        <v>219</v>
      </c>
      <c r="C14" s="1968"/>
      <c r="D14" s="4"/>
      <c r="E14" s="810"/>
      <c r="F14" s="811"/>
      <c r="G14" s="454"/>
      <c r="H14" s="810"/>
      <c r="I14" s="811"/>
    </row>
    <row r="15" spans="1:9" s="25" customFormat="1" ht="12" customHeight="1">
      <c r="A15" s="4" t="s">
        <v>220</v>
      </c>
      <c r="B15" s="1962"/>
      <c r="C15" s="1962"/>
      <c r="D15" s="4"/>
      <c r="E15" s="1022"/>
      <c r="F15" s="1023"/>
      <c r="G15" s="454"/>
      <c r="H15" s="1022"/>
      <c r="I15" s="1023"/>
    </row>
    <row r="16" spans="1:9" s="25" customFormat="1" ht="16" customHeight="1">
      <c r="A16" s="4" t="s">
        <v>221</v>
      </c>
      <c r="B16" s="1942"/>
      <c r="C16" s="1942"/>
      <c r="D16" s="4"/>
      <c r="E16" s="1022"/>
      <c r="F16" s="1023"/>
      <c r="G16" s="454"/>
      <c r="H16" s="1022"/>
      <c r="I16" s="1023"/>
    </row>
    <row r="17" spans="1:10" s="25" customFormat="1" ht="12" customHeight="1">
      <c r="A17" s="4"/>
      <c r="B17" s="26" t="s">
        <v>222</v>
      </c>
      <c r="C17" s="4"/>
      <c r="D17" s="4"/>
      <c r="E17" s="810"/>
      <c r="F17" s="811"/>
      <c r="G17" s="454"/>
      <c r="H17" s="810"/>
      <c r="I17" s="811"/>
    </row>
    <row r="18" spans="1:10" s="25" customFormat="1" ht="12" customHeight="1">
      <c r="A18" s="4" t="s">
        <v>223</v>
      </c>
      <c r="B18" s="1961"/>
      <c r="C18" s="1962"/>
      <c r="D18" s="4"/>
      <c r="E18" s="1022"/>
      <c r="F18" s="1023"/>
      <c r="G18" s="454"/>
      <c r="H18" s="1022"/>
      <c r="I18" s="1023"/>
    </row>
    <row r="19" spans="1:10" s="25" customFormat="1" ht="16" customHeight="1">
      <c r="A19" s="4" t="s">
        <v>224</v>
      </c>
      <c r="B19" s="1942"/>
      <c r="C19" s="1942"/>
      <c r="D19" s="4"/>
      <c r="E19" s="1022"/>
      <c r="F19" s="1023"/>
      <c r="G19" s="454"/>
      <c r="H19" s="1022"/>
      <c r="I19" s="1023"/>
    </row>
    <row r="20" spans="1:10" s="34" customFormat="1" ht="16" customHeight="1">
      <c r="A20" s="4" t="s">
        <v>225</v>
      </c>
      <c r="B20" s="1981" t="s">
        <v>226</v>
      </c>
      <c r="C20" s="1981"/>
      <c r="D20" s="1982"/>
      <c r="E20" s="1024"/>
      <c r="F20" s="1025"/>
      <c r="G20" s="455"/>
      <c r="H20" s="456"/>
      <c r="I20" s="457"/>
    </row>
    <row r="21" spans="1:10" s="34" customFormat="1" ht="6.65" customHeight="1" thickBot="1">
      <c r="B21" s="35"/>
      <c r="C21" s="35"/>
      <c r="D21" s="35"/>
      <c r="E21" s="805"/>
      <c r="F21" s="806"/>
      <c r="G21" s="455"/>
      <c r="H21" s="458"/>
      <c r="I21" s="459"/>
    </row>
    <row r="22" spans="1:10" s="34" customFormat="1" ht="16" customHeight="1" thickTop="1" thickBot="1">
      <c r="A22" s="34" t="s">
        <v>227</v>
      </c>
      <c r="B22" s="1988" t="s">
        <v>228</v>
      </c>
      <c r="C22" s="1988"/>
      <c r="D22" s="1989"/>
      <c r="E22" s="1133">
        <f>SUM(E9:E20)</f>
        <v>0</v>
      </c>
      <c r="F22" s="1134">
        <f>SUM(F9:F20)</f>
        <v>0</v>
      </c>
      <c r="G22" s="455"/>
      <c r="H22" s="1133">
        <f>SUM(H9:H20)</f>
        <v>0</v>
      </c>
      <c r="I22" s="1135">
        <f>SUM(I9:I20)</f>
        <v>0</v>
      </c>
    </row>
    <row r="23" spans="1:10" s="34" customFormat="1" ht="18.75" customHeight="1">
      <c r="C23" s="35"/>
      <c r="D23" s="1971" t="s">
        <v>229</v>
      </c>
      <c r="E23" s="1972"/>
      <c r="F23" s="1136">
        <f>(+F22-F11)/70</f>
        <v>0</v>
      </c>
      <c r="G23" s="460"/>
      <c r="H23" s="460"/>
      <c r="I23" s="460"/>
    </row>
    <row r="24" spans="1:10" s="34" customFormat="1" ht="7.5" customHeight="1">
      <c r="C24" s="35"/>
      <c r="D24" s="35"/>
      <c r="E24" s="692"/>
      <c r="F24" s="692"/>
      <c r="G24" s="460"/>
      <c r="H24" s="460"/>
      <c r="I24" s="460"/>
    </row>
    <row r="25" spans="1:10" s="34" customFormat="1" ht="16" customHeight="1">
      <c r="A25" s="34" t="s">
        <v>230</v>
      </c>
      <c r="B25" s="27" t="s">
        <v>160</v>
      </c>
      <c r="C25" s="35"/>
      <c r="D25" s="35"/>
      <c r="E25" s="1026"/>
      <c r="F25" s="1026"/>
      <c r="G25" s="455"/>
    </row>
    <row r="26" spans="1:10" s="42" customFormat="1" ht="7.5" customHeight="1" thickBot="1">
      <c r="A26" s="41"/>
      <c r="B26" s="40"/>
      <c r="C26" s="41"/>
      <c r="D26" s="41"/>
      <c r="E26" s="41"/>
      <c r="F26" s="41"/>
      <c r="G26" s="41"/>
      <c r="H26" s="41"/>
    </row>
    <row r="27" spans="1:10" s="48" customFormat="1" ht="18.5" thickBot="1">
      <c r="A27" s="41"/>
      <c r="B27" s="1983" t="s">
        <v>1081</v>
      </c>
      <c r="C27" s="1984"/>
      <c r="D27" s="1984"/>
      <c r="E27" s="1984"/>
      <c r="F27" s="1984"/>
      <c r="G27" s="1984"/>
      <c r="H27" s="1984"/>
      <c r="I27" s="1985"/>
    </row>
    <row r="28" spans="1:10" s="48" customFormat="1" ht="7.5" customHeight="1" thickBot="1">
      <c r="A28" s="49"/>
      <c r="G28" s="50"/>
      <c r="I28" s="42"/>
    </row>
    <row r="29" spans="1:10" ht="16" customHeight="1" thickBot="1">
      <c r="A29" s="837" t="s">
        <v>233</v>
      </c>
      <c r="B29" s="1986" t="s">
        <v>234</v>
      </c>
      <c r="C29" s="1987"/>
      <c r="D29" s="839"/>
      <c r="E29" s="35"/>
      <c r="G29"/>
      <c r="I29" s="445" t="s">
        <v>235</v>
      </c>
    </row>
    <row r="30" spans="1:10" ht="12" customHeight="1" thickBot="1">
      <c r="G30"/>
      <c r="I30" s="446" t="s">
        <v>122</v>
      </c>
      <c r="J30" s="744"/>
    </row>
    <row r="31" spans="1:10" ht="16" customHeight="1">
      <c r="B31" s="1275"/>
      <c r="C31" s="1275"/>
      <c r="D31" s="1973" t="s">
        <v>296</v>
      </c>
      <c r="E31" s="445" t="s">
        <v>1569</v>
      </c>
      <c r="F31" s="63" t="s">
        <v>236</v>
      </c>
      <c r="G31" s="1975" t="s">
        <v>237</v>
      </c>
      <c r="H31" s="1976"/>
      <c r="I31" s="773"/>
      <c r="J31" s="554"/>
    </row>
    <row r="32" spans="1:10" ht="16" customHeight="1" thickBot="1">
      <c r="B32" s="1276" t="s">
        <v>1125</v>
      </c>
      <c r="D32" s="1974"/>
      <c r="E32" s="446" t="s">
        <v>1499</v>
      </c>
      <c r="F32" s="63" t="s">
        <v>238</v>
      </c>
      <c r="G32" s="1975" t="s">
        <v>239</v>
      </c>
      <c r="H32" s="1976"/>
      <c r="I32" s="773"/>
      <c r="J32" s="554"/>
    </row>
    <row r="33" spans="1:10" ht="16" customHeight="1">
      <c r="A33" t="s">
        <v>1126</v>
      </c>
      <c r="B33" s="1945" t="s">
        <v>1218</v>
      </c>
      <c r="C33" s="1946"/>
      <c r="D33" s="1273"/>
      <c r="E33" s="1273"/>
      <c r="F33" s="63" t="s">
        <v>241</v>
      </c>
      <c r="G33" s="1975" t="s">
        <v>242</v>
      </c>
      <c r="H33" s="1976"/>
      <c r="I33" s="773"/>
      <c r="J33" s="554"/>
    </row>
    <row r="34" spans="1:10" ht="16" customHeight="1">
      <c r="A34" t="s">
        <v>1127</v>
      </c>
      <c r="B34" s="1945" t="s">
        <v>1123</v>
      </c>
      <c r="C34" s="1946"/>
      <c r="D34" s="773"/>
      <c r="E34" s="773"/>
      <c r="F34" s="63" t="s">
        <v>243</v>
      </c>
      <c r="G34" s="1975" t="s">
        <v>244</v>
      </c>
      <c r="H34" s="1976"/>
      <c r="I34" s="773"/>
      <c r="J34" s="554"/>
    </row>
    <row r="35" spans="1:10" ht="16" customHeight="1">
      <c r="A35" t="s">
        <v>1128</v>
      </c>
      <c r="B35" t="s">
        <v>29</v>
      </c>
      <c r="C35"/>
      <c r="D35" s="773"/>
      <c r="E35" s="773"/>
      <c r="F35" s="63" t="s">
        <v>245</v>
      </c>
      <c r="G35" s="1975" t="s">
        <v>246</v>
      </c>
      <c r="H35" s="1976"/>
      <c r="I35" s="773"/>
      <c r="J35" s="554"/>
    </row>
    <row r="36" spans="1:10" ht="16" customHeight="1">
      <c r="A36" t="s">
        <v>1129</v>
      </c>
      <c r="B36" s="1945" t="s">
        <v>1131</v>
      </c>
      <c r="C36" s="1946"/>
      <c r="D36" s="773"/>
      <c r="E36" s="773"/>
      <c r="F36" s="63" t="s">
        <v>251</v>
      </c>
      <c r="G36" s="1975" t="s">
        <v>252</v>
      </c>
      <c r="H36" s="1976"/>
      <c r="I36" s="773"/>
      <c r="J36" s="554"/>
    </row>
    <row r="37" spans="1:10" ht="16" customHeight="1">
      <c r="A37" s="1272" t="s">
        <v>1247</v>
      </c>
      <c r="B37" s="1301" t="s">
        <v>1238</v>
      </c>
      <c r="D37" s="1391"/>
      <c r="E37" s="1391"/>
      <c r="F37" s="63" t="s">
        <v>1286</v>
      </c>
      <c r="G37" s="1977" t="s">
        <v>1285</v>
      </c>
      <c r="H37" s="1978"/>
      <c r="I37" s="773"/>
      <c r="J37" s="554"/>
    </row>
    <row r="38" spans="1:10" ht="16" customHeight="1">
      <c r="A38" t="s">
        <v>1130</v>
      </c>
      <c r="B38" s="1945" t="s">
        <v>1248</v>
      </c>
      <c r="C38" s="1946"/>
      <c r="D38" s="773"/>
      <c r="E38" s="773"/>
      <c r="F38" s="63" t="s">
        <v>253</v>
      </c>
      <c r="G38" s="1977" t="s">
        <v>657</v>
      </c>
      <c r="H38" s="1978"/>
      <c r="I38" s="773"/>
      <c r="J38" s="554"/>
    </row>
    <row r="39" spans="1:10" ht="16" customHeight="1" thickBot="1">
      <c r="B39" s="1272"/>
      <c r="C39" s="717"/>
      <c r="D39" s="1274"/>
      <c r="E39" s="1274"/>
      <c r="F39" s="63" t="s">
        <v>254</v>
      </c>
      <c r="G39" s="1977" t="s">
        <v>887</v>
      </c>
      <c r="H39" s="1978"/>
      <c r="I39" s="773"/>
      <c r="J39" s="554"/>
    </row>
    <row r="40" spans="1:10" ht="16" customHeight="1" thickBot="1">
      <c r="A40" s="1272" t="s">
        <v>1162</v>
      </c>
      <c r="B40" s="1332" t="s">
        <v>1124</v>
      </c>
      <c r="C40" s="1332"/>
      <c r="D40" s="1344">
        <f>SUM(D33:D38)</f>
        <v>0</v>
      </c>
      <c r="E40" s="1344">
        <f>SUM(E33:E38)</f>
        <v>0</v>
      </c>
      <c r="F40" s="63" t="s">
        <v>667</v>
      </c>
      <c r="G40" s="1977" t="s">
        <v>1087</v>
      </c>
      <c r="H40" s="1978"/>
      <c r="I40" s="773"/>
      <c r="J40" s="745"/>
    </row>
    <row r="41" spans="1:10" ht="16" customHeight="1">
      <c r="A41" s="1272"/>
      <c r="B41" s="1332"/>
      <c r="C41" s="1332"/>
      <c r="D41" s="1423"/>
      <c r="F41" s="63" t="s">
        <v>1212</v>
      </c>
      <c r="G41" s="1977" t="s">
        <v>1604</v>
      </c>
      <c r="H41" s="1978"/>
      <c r="I41" s="773"/>
      <c r="J41" s="745"/>
    </row>
    <row r="42" spans="1:10" ht="16" customHeight="1">
      <c r="A42" s="1272"/>
      <c r="B42" s="1332"/>
      <c r="C42" s="1332"/>
      <c r="D42" s="1423"/>
      <c r="F42" s="63" t="s">
        <v>1127</v>
      </c>
      <c r="G42" s="1977" t="s">
        <v>1640</v>
      </c>
      <c r="H42" s="1978"/>
      <c r="I42" s="773"/>
      <c r="J42" s="745"/>
    </row>
    <row r="43" spans="1:10" ht="16" customHeight="1">
      <c r="B43"/>
      <c r="C43" s="430"/>
      <c r="F43" s="63" t="s">
        <v>755</v>
      </c>
      <c r="G43" s="1979" t="s">
        <v>265</v>
      </c>
      <c r="H43" s="1980"/>
      <c r="I43" s="1701"/>
      <c r="J43" s="745"/>
    </row>
    <row r="44" spans="1:10" ht="6" customHeight="1">
      <c r="B44"/>
      <c r="C44" s="430"/>
      <c r="F44" s="63"/>
      <c r="G44" s="1751"/>
      <c r="H44" s="1752"/>
      <c r="I44" s="1274"/>
      <c r="J44" s="745"/>
    </row>
    <row r="45" spans="1:10" ht="16" customHeight="1" thickBot="1">
      <c r="A45" s="1943" t="s">
        <v>266</v>
      </c>
      <c r="B45" s="1943"/>
      <c r="C45" s="1943"/>
      <c r="D45" s="1943"/>
      <c r="E45" s="1943"/>
      <c r="F45" s="1943"/>
      <c r="G45" s="1944"/>
      <c r="H45" s="1695"/>
      <c r="I45" s="1702">
        <f>SUM(I31:I43)</f>
        <v>0</v>
      </c>
      <c r="J45" s="554" t="s">
        <v>218</v>
      </c>
    </row>
    <row r="46" spans="1:10" ht="16" customHeight="1">
      <c r="A46" s="1690"/>
      <c r="B46" s="1690"/>
      <c r="C46" s="1690"/>
      <c r="D46" s="1690"/>
      <c r="E46" s="1690"/>
      <c r="F46" s="1690"/>
      <c r="G46" s="1694"/>
      <c r="H46" s="1696"/>
      <c r="I46" s="1423"/>
      <c r="J46" s="554"/>
    </row>
    <row r="47" spans="1:10" ht="12" customHeight="1">
      <c r="A47"/>
      <c r="B47"/>
      <c r="C47" s="51"/>
      <c r="D47" s="52"/>
      <c r="E47" s="52"/>
      <c r="F47" s="52"/>
      <c r="G47" s="1952" t="s">
        <v>267</v>
      </c>
      <c r="H47" s="1952"/>
      <c r="I47" s="1952"/>
    </row>
    <row r="48" spans="1:10" ht="12" customHeight="1" thickBot="1">
      <c r="A48"/>
      <c r="B48"/>
      <c r="C48" s="51"/>
      <c r="D48" s="52"/>
      <c r="E48" s="52"/>
      <c r="F48" s="52"/>
      <c r="G48" s="1952" t="s">
        <v>756</v>
      </c>
      <c r="H48" s="1952"/>
      <c r="I48" s="1952"/>
    </row>
    <row r="49" spans="1:11" s="34" customFormat="1" ht="16" thickBot="1">
      <c r="A49" s="837" t="s">
        <v>268</v>
      </c>
      <c r="B49" s="1969" t="s">
        <v>1082</v>
      </c>
      <c r="C49" s="1969"/>
      <c r="D49" s="1969"/>
      <c r="E49" s="1969"/>
      <c r="F49" s="1969"/>
      <c r="G49" s="1970"/>
      <c r="H49" s="35"/>
      <c r="I49" s="35"/>
    </row>
    <row r="50" spans="1:11" ht="8.25" customHeight="1">
      <c r="A50"/>
      <c r="B50"/>
      <c r="C50" s="51"/>
      <c r="D50" s="52"/>
      <c r="E50" s="52"/>
      <c r="F50"/>
      <c r="G50"/>
      <c r="H50"/>
      <c r="I50"/>
    </row>
    <row r="51" spans="1:11" ht="12" customHeight="1">
      <c r="A51" s="1226" t="s">
        <v>1071</v>
      </c>
      <c r="B51" s="1945" t="s">
        <v>269</v>
      </c>
      <c r="C51" s="1945"/>
      <c r="D51" s="1945"/>
      <c r="E51" s="1945"/>
      <c r="F51"/>
      <c r="G51"/>
      <c r="H51"/>
      <c r="I51"/>
    </row>
    <row r="52" spans="1:11" ht="4.5" customHeight="1" thickBot="1">
      <c r="A52" s="1226"/>
      <c r="B52"/>
      <c r="C52" s="51"/>
      <c r="D52" s="52"/>
      <c r="E52" s="52"/>
      <c r="F52"/>
      <c r="G52"/>
      <c r="H52"/>
      <c r="I52"/>
    </row>
    <row r="53" spans="1:11" ht="12" customHeight="1" thickBot="1">
      <c r="A53" s="1947" t="s">
        <v>1083</v>
      </c>
      <c r="B53" s="1948"/>
      <c r="C53" s="1954" t="s">
        <v>270</v>
      </c>
      <c r="D53" s="1955"/>
      <c r="E53" s="1956"/>
      <c r="F53" s="1949" t="s">
        <v>271</v>
      </c>
      <c r="G53" s="1950"/>
      <c r="H53" s="1951"/>
      <c r="I53"/>
    </row>
    <row r="54" spans="1:11" ht="12" customHeight="1">
      <c r="A54" s="1940" t="s">
        <v>272</v>
      </c>
      <c r="B54" s="1941"/>
      <c r="C54" s="23" t="s">
        <v>141</v>
      </c>
      <c r="D54" s="56" t="s">
        <v>142</v>
      </c>
      <c r="E54" s="24" t="s">
        <v>273</v>
      </c>
      <c r="F54" s="23" t="s">
        <v>274</v>
      </c>
      <c r="G54" s="56" t="s">
        <v>142</v>
      </c>
      <c r="H54" s="24" t="s">
        <v>273</v>
      </c>
      <c r="I54"/>
    </row>
    <row r="55" spans="1:11" ht="12" customHeight="1">
      <c r="A55" s="47"/>
      <c r="B55" s="26"/>
      <c r="C55" s="54" t="s">
        <v>143</v>
      </c>
      <c r="D55" s="57"/>
      <c r="E55" s="55" t="s">
        <v>275</v>
      </c>
      <c r="F55" s="54" t="s">
        <v>164</v>
      </c>
      <c r="G55" s="57"/>
      <c r="H55" s="55" t="s">
        <v>275</v>
      </c>
      <c r="I55"/>
    </row>
    <row r="56" spans="1:11" ht="10.5" customHeight="1">
      <c r="A56" s="47"/>
      <c r="B56" s="26"/>
      <c r="C56" s="64"/>
      <c r="D56" s="58"/>
      <c r="E56" s="53" t="s">
        <v>658</v>
      </c>
      <c r="F56" s="537" t="s">
        <v>276</v>
      </c>
      <c r="G56" s="58"/>
      <c r="H56" s="53" t="s">
        <v>658</v>
      </c>
      <c r="I56"/>
      <c r="K56" s="1272" t="s">
        <v>1568</v>
      </c>
    </row>
    <row r="57" spans="1:11" ht="15" customHeight="1">
      <c r="A57" s="47" t="s">
        <v>277</v>
      </c>
      <c r="B57" s="913"/>
      <c r="C57" s="807"/>
      <c r="D57" s="808"/>
      <c r="E57" s="774"/>
      <c r="F57" s="809"/>
      <c r="G57" s="808"/>
      <c r="H57" s="774"/>
      <c r="I57"/>
    </row>
    <row r="58" spans="1:11" ht="16" customHeight="1">
      <c r="A58" s="47" t="s">
        <v>278</v>
      </c>
      <c r="B58" s="913"/>
      <c r="C58" s="807"/>
      <c r="D58" s="808"/>
      <c r="E58" s="774"/>
      <c r="F58" s="809"/>
      <c r="G58" s="808"/>
      <c r="H58" s="774"/>
      <c r="I58"/>
    </row>
    <row r="59" spans="1:11" ht="16" customHeight="1">
      <c r="A59" s="47" t="s">
        <v>279</v>
      </c>
      <c r="B59" s="914"/>
      <c r="C59" s="807"/>
      <c r="D59" s="808"/>
      <c r="E59" s="774"/>
      <c r="F59" s="809"/>
      <c r="G59" s="808"/>
      <c r="H59" s="774"/>
      <c r="I59"/>
    </row>
    <row r="60" spans="1:11" ht="3.75" customHeight="1" thickBot="1">
      <c r="A60"/>
      <c r="B60"/>
      <c r="C60" s="59"/>
      <c r="D60" s="60"/>
      <c r="E60" s="61"/>
      <c r="F60" s="59"/>
      <c r="G60" s="60"/>
      <c r="H60" s="61"/>
    </row>
    <row r="62" spans="1:11" ht="13.5" thickBot="1">
      <c r="A62" s="744" t="s">
        <v>1072</v>
      </c>
      <c r="B62" s="1840" t="s">
        <v>1249</v>
      </c>
      <c r="C62" s="1840"/>
      <c r="D62" s="1840"/>
      <c r="E62" s="1234"/>
      <c r="H62" s="1347"/>
    </row>
    <row r="63" spans="1:11" ht="14.25" customHeight="1">
      <c r="A63" s="125"/>
      <c r="B63" s="201"/>
      <c r="C63" s="202"/>
      <c r="D63" s="125"/>
      <c r="E63" s="1235"/>
      <c r="F63" s="721" t="s">
        <v>1073</v>
      </c>
      <c r="G63" s="1240" t="s">
        <v>1077</v>
      </c>
      <c r="H63" s="1348"/>
    </row>
    <row r="64" spans="1:11" ht="14.25" customHeight="1">
      <c r="A64" s="163"/>
      <c r="B64" s="1953" t="s">
        <v>1476</v>
      </c>
      <c r="C64" s="1953"/>
      <c r="D64" s="163"/>
      <c r="E64" s="1235"/>
      <c r="F64" s="167"/>
      <c r="G64" s="167" t="s">
        <v>1078</v>
      </c>
      <c r="H64" s="1349"/>
    </row>
    <row r="65" spans="1:9">
      <c r="A65" s="163" t="s">
        <v>280</v>
      </c>
      <c r="B65" s="1939" t="s">
        <v>1074</v>
      </c>
      <c r="C65" s="1939"/>
      <c r="D65" s="1939"/>
      <c r="E65" s="1235"/>
      <c r="F65" s="816"/>
      <c r="G65" s="1227"/>
      <c r="H65" s="1350"/>
    </row>
    <row r="66" spans="1:9">
      <c r="A66" s="163" t="s">
        <v>651</v>
      </c>
      <c r="B66" s="1238" t="s">
        <v>1075</v>
      </c>
      <c r="C66" s="1238"/>
      <c r="D66" s="1238"/>
      <c r="E66" s="1239"/>
      <c r="F66" s="816"/>
      <c r="G66" s="1227"/>
      <c r="H66" s="1350"/>
    </row>
    <row r="67" spans="1:9">
      <c r="A67" s="163" t="s">
        <v>652</v>
      </c>
      <c r="B67" s="1939" t="s">
        <v>1076</v>
      </c>
      <c r="C67" s="1939"/>
      <c r="D67" s="1939"/>
      <c r="E67" s="1235"/>
      <c r="F67" s="1228"/>
      <c r="G67" s="1229"/>
      <c r="H67" s="1350"/>
    </row>
    <row r="68" spans="1:9" ht="4.5" customHeight="1" thickBot="1">
      <c r="A68" s="554"/>
      <c r="B68" s="554"/>
      <c r="C68" s="554"/>
      <c r="D68" s="554"/>
      <c r="E68" s="1236"/>
      <c r="F68" s="1230"/>
      <c r="G68" s="1230"/>
      <c r="H68" s="1347"/>
    </row>
    <row r="69" spans="1:9">
      <c r="A69" s="554"/>
      <c r="B69" s="554"/>
      <c r="C69" s="554"/>
      <c r="D69" s="554"/>
      <c r="E69" s="1236"/>
      <c r="H69" s="1347"/>
    </row>
    <row r="70" spans="1:9" ht="13">
      <c r="A70" s="554"/>
      <c r="B70" s="554"/>
      <c r="C70" s="554"/>
      <c r="D70" s="554"/>
      <c r="I70" s="1225" t="s">
        <v>201</v>
      </c>
    </row>
  </sheetData>
  <mergeCells count="48">
    <mergeCell ref="G42:H42"/>
    <mergeCell ref="B20:D20"/>
    <mergeCell ref="B27:I27"/>
    <mergeCell ref="B29:C29"/>
    <mergeCell ref="B22:D22"/>
    <mergeCell ref="G32:H32"/>
    <mergeCell ref="B49:G49"/>
    <mergeCell ref="D23:E23"/>
    <mergeCell ref="G47:I47"/>
    <mergeCell ref="D31:D32"/>
    <mergeCell ref="G31:H31"/>
    <mergeCell ref="G37:H37"/>
    <mergeCell ref="B33:C33"/>
    <mergeCell ref="G33:H33"/>
    <mergeCell ref="G34:H34"/>
    <mergeCell ref="G35:H35"/>
    <mergeCell ref="G36:H36"/>
    <mergeCell ref="G43:H43"/>
    <mergeCell ref="G38:H38"/>
    <mergeCell ref="G39:H39"/>
    <mergeCell ref="G40:H40"/>
    <mergeCell ref="G41:H41"/>
    <mergeCell ref="B1:D1"/>
    <mergeCell ref="G1:H1"/>
    <mergeCell ref="E7:F7"/>
    <mergeCell ref="H7:I7"/>
    <mergeCell ref="B18:C18"/>
    <mergeCell ref="B4:E4"/>
    <mergeCell ref="B11:D11"/>
    <mergeCell ref="B12:D12"/>
    <mergeCell ref="B14:C14"/>
    <mergeCell ref="B15:C15"/>
    <mergeCell ref="B67:D67"/>
    <mergeCell ref="B65:D65"/>
    <mergeCell ref="A54:B54"/>
    <mergeCell ref="B16:C16"/>
    <mergeCell ref="A45:G45"/>
    <mergeCell ref="B36:C36"/>
    <mergeCell ref="A53:B53"/>
    <mergeCell ref="F53:H53"/>
    <mergeCell ref="G48:I48"/>
    <mergeCell ref="B34:C34"/>
    <mergeCell ref="B64:C64"/>
    <mergeCell ref="B62:D62"/>
    <mergeCell ref="C53:E53"/>
    <mergeCell ref="B19:C19"/>
    <mergeCell ref="B38:C38"/>
    <mergeCell ref="B51:E51"/>
  </mergeCells>
  <phoneticPr fontId="9" type="noConversion"/>
  <pageMargins left="0.42" right="0.19685039370078741" top="0.19685039370078741" bottom="0.19685039370078741" header="0" footer="0.19685039370078741"/>
  <pageSetup paperSize="9" scale="7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I76"/>
  <sheetViews>
    <sheetView showGridLines="0" topLeftCell="A45" workbookViewId="0">
      <selection activeCell="J38" sqref="J38"/>
    </sheetView>
  </sheetViews>
  <sheetFormatPr baseColWidth="10" defaultColWidth="11.453125" defaultRowHeight="12.5"/>
  <cols>
    <col min="1" max="1" width="5.54296875" style="163" customWidth="1"/>
    <col min="2" max="2" width="25.54296875" style="163" customWidth="1"/>
    <col min="3" max="5" width="10.453125" style="163" customWidth="1"/>
    <col min="6" max="8" width="12.54296875" style="163" customWidth="1"/>
    <col min="9" max="9" width="10.453125" style="163" customWidth="1"/>
    <col min="10" max="16384" width="11.453125" style="163"/>
  </cols>
  <sheetData>
    <row r="1" spans="1:9" ht="16" customHeight="1">
      <c r="A1" s="161" t="s">
        <v>90</v>
      </c>
      <c r="B1" s="2004">
        <f>tc_SIGLESEM</f>
        <v>0</v>
      </c>
      <c r="C1" s="2004"/>
      <c r="D1" s="2004"/>
      <c r="E1" s="123"/>
      <c r="F1" s="123"/>
      <c r="G1" s="1991" t="s">
        <v>91</v>
      </c>
      <c r="H1" s="1991"/>
      <c r="I1" s="1105">
        <f>tc_DCLOT</f>
        <v>0</v>
      </c>
    </row>
    <row r="2" spans="1:9" ht="6.65" customHeight="1"/>
    <row r="3" spans="1:9" s="125" customFormat="1" ht="12" customHeight="1" thickBot="1"/>
    <row r="4" spans="1:9" s="153" customFormat="1" ht="16" customHeight="1" thickTop="1" thickBot="1">
      <c r="A4" s="836" t="s">
        <v>281</v>
      </c>
      <c r="B4" s="1894" t="s">
        <v>760</v>
      </c>
      <c r="C4" s="1894"/>
      <c r="D4" s="1894"/>
      <c r="E4" s="1894"/>
      <c r="F4" s="1895"/>
      <c r="G4" s="154"/>
      <c r="H4" s="154"/>
      <c r="I4" s="898" t="s">
        <v>282</v>
      </c>
    </row>
    <row r="5" spans="1:9" s="153" customFormat="1" ht="6.65" customHeight="1" thickBot="1">
      <c r="E5" s="123"/>
      <c r="F5" s="123"/>
      <c r="G5" s="123"/>
      <c r="H5" s="154"/>
      <c r="I5" s="123"/>
    </row>
    <row r="6" spans="1:9" s="153" customFormat="1" ht="12" customHeight="1">
      <c r="E6" s="123"/>
      <c r="F6" s="147" t="s">
        <v>240</v>
      </c>
      <c r="G6" s="147" t="s">
        <v>240</v>
      </c>
      <c r="H6" s="721" t="s">
        <v>135</v>
      </c>
      <c r="I6" s="123"/>
    </row>
    <row r="7" spans="1:9" s="153" customFormat="1" ht="12" customHeight="1">
      <c r="A7" s="154"/>
      <c r="B7" s="164"/>
      <c r="C7" s="165"/>
      <c r="D7" s="154"/>
      <c r="E7" s="123"/>
      <c r="F7" s="173" t="s">
        <v>283</v>
      </c>
      <c r="G7" s="173" t="s">
        <v>283</v>
      </c>
      <c r="H7" s="936" t="s">
        <v>761</v>
      </c>
      <c r="I7" s="123"/>
    </row>
    <row r="8" spans="1:9" ht="12" customHeight="1">
      <c r="B8" s="166" t="s">
        <v>298</v>
      </c>
      <c r="E8" s="123"/>
      <c r="F8" s="167" t="s">
        <v>757</v>
      </c>
      <c r="G8" s="167" t="s">
        <v>759</v>
      </c>
      <c r="H8" s="722" t="s">
        <v>286</v>
      </c>
      <c r="I8" s="123"/>
    </row>
    <row r="9" spans="1:9" ht="16" customHeight="1">
      <c r="A9" s="163" t="s">
        <v>299</v>
      </c>
      <c r="B9" s="1939" t="s">
        <v>300</v>
      </c>
      <c r="C9" s="1939"/>
      <c r="D9" s="1939"/>
      <c r="E9" s="123"/>
      <c r="F9" s="816"/>
      <c r="G9" s="816"/>
      <c r="H9" s="937"/>
      <c r="I9" s="123"/>
    </row>
    <row r="10" spans="1:9" ht="16" customHeight="1">
      <c r="A10" s="163" t="s">
        <v>301</v>
      </c>
      <c r="B10" s="1939" t="s">
        <v>302</v>
      </c>
      <c r="C10" s="1939"/>
      <c r="D10" s="1939"/>
      <c r="E10" s="1994"/>
      <c r="F10" s="816"/>
      <c r="G10" s="816"/>
      <c r="H10" s="937"/>
      <c r="I10" s="123"/>
    </row>
    <row r="11" spans="1:9" ht="16" customHeight="1">
      <c r="A11" s="163" t="s">
        <v>303</v>
      </c>
      <c r="B11" s="1939" t="s">
        <v>304</v>
      </c>
      <c r="C11" s="1939"/>
      <c r="D11" s="1939"/>
      <c r="E11" s="123"/>
      <c r="F11" s="935"/>
      <c r="G11" s="935"/>
      <c r="H11" s="938"/>
      <c r="I11" s="123"/>
    </row>
    <row r="12" spans="1:9" ht="16" customHeight="1">
      <c r="B12" s="1995" t="s">
        <v>758</v>
      </c>
      <c r="C12" s="1995"/>
      <c r="E12" s="123"/>
      <c r="F12" s="461"/>
      <c r="G12" s="461"/>
      <c r="H12" s="461"/>
      <c r="I12" s="123"/>
    </row>
    <row r="13" spans="1:9" ht="16" customHeight="1">
      <c r="A13" s="163" t="s">
        <v>294</v>
      </c>
      <c r="B13" s="2005" t="s">
        <v>762</v>
      </c>
      <c r="C13" s="2005"/>
      <c r="D13" s="2005"/>
      <c r="E13" s="2006"/>
      <c r="F13" s="775"/>
      <c r="G13" s="775"/>
      <c r="H13" s="775"/>
      <c r="I13" s="123"/>
    </row>
    <row r="14" spans="1:9" ht="16" customHeight="1">
      <c r="A14" s="163" t="s">
        <v>295</v>
      </c>
      <c r="B14" s="1939" t="s">
        <v>763</v>
      </c>
      <c r="C14" s="1939"/>
      <c r="D14" s="1939"/>
      <c r="E14" s="1994"/>
      <c r="F14" s="775"/>
      <c r="G14" s="775"/>
      <c r="H14" s="775"/>
      <c r="I14" s="123"/>
    </row>
    <row r="15" spans="1:9" ht="16" customHeight="1">
      <c r="B15" s="1995" t="s">
        <v>123</v>
      </c>
      <c r="C15" s="1995"/>
      <c r="D15" s="1995"/>
      <c r="E15" s="1996"/>
      <c r="F15" s="461"/>
      <c r="G15" s="461"/>
      <c r="H15" s="461"/>
      <c r="I15" s="123"/>
    </row>
    <row r="16" spans="1:9" ht="16" customHeight="1">
      <c r="A16" s="163" t="s">
        <v>305</v>
      </c>
      <c r="B16" s="163" t="s">
        <v>306</v>
      </c>
      <c r="E16" s="123"/>
      <c r="F16" s="775"/>
      <c r="G16" s="939"/>
      <c r="H16" s="939"/>
      <c r="I16" s="123"/>
    </row>
    <row r="17" spans="1:9" ht="16" customHeight="1">
      <c r="A17" s="163" t="s">
        <v>307</v>
      </c>
      <c r="B17" s="1939" t="s">
        <v>308</v>
      </c>
      <c r="C17" s="1939"/>
      <c r="D17" s="1939"/>
      <c r="E17" s="123"/>
      <c r="F17" s="775"/>
      <c r="G17" s="939"/>
      <c r="H17" s="939"/>
      <c r="I17" s="123"/>
    </row>
    <row r="18" spans="1:9" ht="6.65" customHeight="1" thickBot="1">
      <c r="B18" s="169"/>
      <c r="C18" s="123"/>
      <c r="D18" s="123"/>
      <c r="E18" s="123"/>
      <c r="F18" s="449"/>
      <c r="G18" s="449"/>
      <c r="H18" s="449"/>
      <c r="I18" s="123"/>
    </row>
    <row r="19" spans="1:9" ht="12" customHeight="1">
      <c r="B19" s="169"/>
      <c r="C19" s="123"/>
      <c r="D19" s="123"/>
      <c r="E19" s="123"/>
      <c r="F19" s="123"/>
      <c r="G19" s="170"/>
      <c r="H19" s="123"/>
    </row>
    <row r="20" spans="1:9" s="154" customFormat="1" ht="12" customHeight="1" thickBot="1">
      <c r="A20" s="171"/>
      <c r="C20" s="125"/>
      <c r="D20" s="125"/>
      <c r="E20" s="125"/>
      <c r="F20" s="125"/>
      <c r="G20" s="172"/>
      <c r="I20" s="163"/>
    </row>
    <row r="21" spans="1:9" s="124" customFormat="1" ht="16" thickBot="1">
      <c r="A21" s="836" t="s">
        <v>309</v>
      </c>
      <c r="B21" s="1992" t="s">
        <v>764</v>
      </c>
      <c r="C21" s="1992"/>
      <c r="D21" s="1992"/>
      <c r="E21" s="1992"/>
      <c r="F21" s="1992"/>
      <c r="G21" s="1993"/>
      <c r="H21" s="125"/>
      <c r="I21" s="163"/>
    </row>
    <row r="22" spans="1:9" s="125" customFormat="1" ht="6.65" customHeight="1">
      <c r="A22" s="127"/>
      <c r="G22" s="128"/>
      <c r="I22" s="163"/>
    </row>
    <row r="23" spans="1:9" s="125" customFormat="1" ht="6.65" customHeight="1" thickBot="1">
      <c r="A23" s="127"/>
      <c r="G23" s="128"/>
      <c r="I23" s="163"/>
    </row>
    <row r="24" spans="1:9" s="124" customFormat="1" ht="12" customHeight="1">
      <c r="E24" s="147" t="s">
        <v>311</v>
      </c>
      <c r="F24" s="123"/>
      <c r="G24" s="147" t="s">
        <v>312</v>
      </c>
      <c r="I24" s="123"/>
    </row>
    <row r="25" spans="1:9" s="124" customFormat="1" ht="12" customHeight="1">
      <c r="E25" s="173" t="s">
        <v>314</v>
      </c>
      <c r="F25" s="123"/>
      <c r="G25" s="173" t="s">
        <v>1132</v>
      </c>
      <c r="I25" s="123"/>
    </row>
    <row r="26" spans="1:9" s="124" customFormat="1" ht="12" customHeight="1">
      <c r="A26" s="125"/>
      <c r="B26" s="1953" t="s">
        <v>313</v>
      </c>
      <c r="C26" s="1953"/>
      <c r="D26" s="1998"/>
      <c r="E26" s="167" t="s">
        <v>316</v>
      </c>
      <c r="F26" s="123"/>
      <c r="G26" s="167"/>
      <c r="I26" s="123"/>
    </row>
    <row r="27" spans="1:9" ht="12" customHeight="1">
      <c r="B27" s="2002" t="s">
        <v>315</v>
      </c>
      <c r="C27" s="2002"/>
      <c r="D27" s="2003"/>
      <c r="E27" s="174"/>
      <c r="G27" s="174"/>
    </row>
    <row r="28" spans="1:9" ht="16" customHeight="1">
      <c r="A28" s="1287" t="s">
        <v>1250</v>
      </c>
      <c r="B28" s="2000" t="s">
        <v>1251</v>
      </c>
      <c r="C28" s="2000"/>
      <c r="D28" s="2001"/>
      <c r="E28" s="1227"/>
      <c r="F28" s="448"/>
      <c r="G28" s="1227"/>
      <c r="H28" s="1287"/>
    </row>
    <row r="29" spans="1:9" ht="15" customHeight="1" thickBot="1">
      <c r="B29" s="1939" t="s">
        <v>1136</v>
      </c>
      <c r="C29" s="1939"/>
      <c r="D29" s="1994"/>
      <c r="E29" s="1241"/>
      <c r="F29" s="1242"/>
      <c r="G29" s="1241"/>
    </row>
    <row r="30" spans="1:9" ht="16" customHeight="1">
      <c r="A30" s="163" t="s">
        <v>741</v>
      </c>
      <c r="B30" s="1995" t="s">
        <v>765</v>
      </c>
      <c r="C30" s="1995"/>
      <c r="D30" s="1996"/>
      <c r="E30" s="816"/>
      <c r="F30" s="448"/>
      <c r="G30" s="1322"/>
    </row>
    <row r="31" spans="1:9" ht="3" customHeight="1" thickBot="1">
      <c r="E31" s="168"/>
      <c r="G31" s="1285"/>
    </row>
    <row r="32" spans="1:9" ht="6.65" customHeight="1" thickBot="1">
      <c r="E32" s="170"/>
      <c r="G32" s="170"/>
      <c r="H32" s="125"/>
    </row>
    <row r="33" spans="1:9" ht="16" customHeight="1">
      <c r="A33" s="1287" t="s">
        <v>742</v>
      </c>
      <c r="B33" s="2002" t="s">
        <v>1133</v>
      </c>
      <c r="C33" s="2002"/>
      <c r="D33" s="2002"/>
      <c r="E33" s="2002"/>
      <c r="F33" s="2003"/>
      <c r="G33" s="1324" t="b">
        <v>0</v>
      </c>
      <c r="H33" s="125"/>
    </row>
    <row r="34" spans="1:9" ht="3.75" customHeight="1" thickBot="1">
      <c r="B34" s="1224"/>
      <c r="C34" s="1224"/>
      <c r="D34" s="1224"/>
      <c r="E34" s="1288"/>
      <c r="F34" s="1286"/>
      <c r="G34" s="1243"/>
      <c r="H34" s="125"/>
    </row>
    <row r="35" spans="1:9" ht="3" customHeight="1">
      <c r="B35" s="176"/>
      <c r="D35" s="162"/>
      <c r="E35" s="175"/>
      <c r="F35" s="170"/>
      <c r="G35" s="175"/>
      <c r="H35" s="177"/>
    </row>
    <row r="36" spans="1:9" s="125" customFormat="1" ht="12" customHeight="1" thickBot="1">
      <c r="A36" s="127"/>
      <c r="G36" s="128"/>
    </row>
    <row r="37" spans="1:9" s="124" customFormat="1" ht="16" thickBot="1">
      <c r="A37" s="1997" t="s">
        <v>1134</v>
      </c>
      <c r="B37" s="1992"/>
      <c r="C37" s="1992"/>
      <c r="D37" s="1992"/>
      <c r="E37" s="1992"/>
      <c r="F37" s="1992"/>
      <c r="G37" s="1993"/>
      <c r="H37" s="125"/>
      <c r="I37" s="125"/>
    </row>
    <row r="38" spans="1:9" s="124" customFormat="1" ht="34.5" customHeight="1" thickBot="1">
      <c r="A38" s="2017" t="s">
        <v>1639</v>
      </c>
      <c r="B38" s="2017"/>
      <c r="C38" s="2017"/>
      <c r="D38" s="2017"/>
      <c r="E38" s="1802" t="s">
        <v>1622</v>
      </c>
      <c r="F38" s="1340"/>
      <c r="G38" s="1340"/>
      <c r="H38" s="125"/>
      <c r="I38" s="125"/>
    </row>
    <row r="39" spans="1:9" s="124" customFormat="1" ht="27" customHeight="1" thickBot="1">
      <c r="A39" s="1395" t="s">
        <v>1150</v>
      </c>
      <c r="B39" s="2015" t="s">
        <v>1291</v>
      </c>
      <c r="C39" s="2015"/>
      <c r="D39" s="2016"/>
      <c r="E39" s="1416"/>
      <c r="F39" s="1340"/>
      <c r="G39" s="1340"/>
      <c r="H39" s="125"/>
      <c r="I39" s="125"/>
    </row>
    <row r="40" spans="1:9" s="124" customFormat="1" ht="15" customHeight="1">
      <c r="A40" s="1340"/>
      <c r="B40" s="1340"/>
      <c r="C40" s="1340"/>
      <c r="D40" s="1340"/>
      <c r="E40" s="1340"/>
      <c r="F40" s="1340"/>
      <c r="G40" s="1340"/>
      <c r="H40" s="125"/>
      <c r="I40" s="125"/>
    </row>
    <row r="41" spans="1:9" ht="25.5" customHeight="1">
      <c r="B41"/>
      <c r="C41" s="123"/>
      <c r="D41" s="841" t="s">
        <v>265</v>
      </c>
      <c r="E41" s="841" t="s">
        <v>1135</v>
      </c>
      <c r="F41" s="841"/>
      <c r="G41" s="841" t="s">
        <v>286</v>
      </c>
      <c r="H41" s="841" t="s">
        <v>287</v>
      </c>
      <c r="I41" s="841" t="s">
        <v>288</v>
      </c>
    </row>
    <row r="42" spans="1:9" s="125" customFormat="1" ht="16" customHeight="1">
      <c r="A42" s="163" t="s">
        <v>771</v>
      </c>
      <c r="B42" s="1953" t="s">
        <v>1165</v>
      </c>
      <c r="C42" s="1999"/>
      <c r="D42" s="817"/>
      <c r="E42" s="802"/>
      <c r="F42" s="1289"/>
      <c r="G42" s="803"/>
      <c r="H42" s="803"/>
      <c r="I42" s="803"/>
    </row>
    <row r="43" spans="1:9" ht="15" customHeight="1">
      <c r="A43" s="163" t="s">
        <v>677</v>
      </c>
      <c r="B43" s="2002" t="s">
        <v>41</v>
      </c>
      <c r="C43" s="2008"/>
      <c r="D43" s="802"/>
      <c r="E43" s="802"/>
      <c r="F43" s="1289"/>
      <c r="G43" s="803"/>
      <c r="H43" s="803"/>
      <c r="I43" s="803"/>
    </row>
    <row r="44" spans="1:9" ht="15" customHeight="1">
      <c r="B44" s="1341"/>
      <c r="C44" s="217"/>
      <c r="D44" s="720"/>
      <c r="E44" s="720"/>
      <c r="F44" s="146"/>
      <c r="G44" s="915"/>
      <c r="H44" s="1990"/>
      <c r="I44" s="1990"/>
    </row>
    <row r="45" spans="1:9" ht="15" customHeight="1">
      <c r="A45" s="163" t="s">
        <v>766</v>
      </c>
      <c r="B45" s="1953" t="s">
        <v>1166</v>
      </c>
      <c r="C45" s="2007"/>
      <c r="D45" s="802"/>
      <c r="E45" s="802"/>
      <c r="F45" s="1289"/>
      <c r="G45" s="802"/>
      <c r="H45" s="802"/>
      <c r="I45" s="802"/>
    </row>
    <row r="46" spans="1:9" ht="15" customHeight="1">
      <c r="A46" s="163" t="s">
        <v>678</v>
      </c>
      <c r="B46" s="2002" t="s">
        <v>41</v>
      </c>
      <c r="C46" s="2008"/>
      <c r="D46" s="802"/>
      <c r="E46" s="802"/>
      <c r="F46" s="1289"/>
      <c r="G46" s="803"/>
      <c r="H46" s="803"/>
      <c r="I46" s="803"/>
    </row>
    <row r="47" spans="1:9" ht="6.65" customHeight="1">
      <c r="B47" s="169"/>
      <c r="C47" s="123"/>
      <c r="D47" s="123"/>
      <c r="E47" s="123"/>
      <c r="F47" s="123"/>
      <c r="G47" s="170"/>
      <c r="H47" s="123"/>
    </row>
    <row r="48" spans="1:9" s="178" customFormat="1" ht="12" customHeight="1" thickBot="1">
      <c r="A48" s="179"/>
      <c r="G48" s="180"/>
      <c r="I48" s="163"/>
    </row>
    <row r="49" spans="1:9" s="153" customFormat="1" ht="15.75" customHeight="1" thickBot="1">
      <c r="A49" s="836" t="s">
        <v>324</v>
      </c>
      <c r="B49" s="1894" t="s">
        <v>837</v>
      </c>
      <c r="C49" s="1894"/>
      <c r="D49" s="1894"/>
      <c r="E49" s="1894"/>
      <c r="F49" s="1895"/>
      <c r="G49" s="180"/>
      <c r="H49" s="154"/>
      <c r="I49" s="163"/>
    </row>
    <row r="50" spans="1:9" s="154" customFormat="1" ht="6.65" customHeight="1" thickBot="1">
      <c r="A50" s="171"/>
      <c r="H50" s="172"/>
    </row>
    <row r="51" spans="1:9" s="156" customFormat="1" ht="16" customHeight="1" thickBot="1">
      <c r="A51" s="156" t="s">
        <v>325</v>
      </c>
      <c r="B51" s="2009" t="s">
        <v>326</v>
      </c>
      <c r="C51" s="2009"/>
      <c r="D51" s="2009"/>
      <c r="E51" s="2009"/>
      <c r="F51" s="2009"/>
      <c r="G51" s="123"/>
      <c r="H51" s="842"/>
    </row>
    <row r="52" spans="1:9" s="156" customFormat="1" ht="12" customHeight="1">
      <c r="B52" s="2009" t="s">
        <v>327</v>
      </c>
      <c r="C52" s="2009"/>
      <c r="E52" s="154"/>
      <c r="F52" s="154"/>
      <c r="G52" s="123"/>
      <c r="H52" s="843"/>
    </row>
    <row r="53" spans="1:9" s="156" customFormat="1" ht="6.65" customHeight="1" thickBot="1">
      <c r="E53" s="154"/>
      <c r="F53" s="154"/>
      <c r="G53" s="154"/>
      <c r="H53" s="154"/>
    </row>
    <row r="54" spans="1:9" s="153" customFormat="1" ht="12" customHeight="1">
      <c r="E54" s="154"/>
      <c r="F54" s="147" t="s">
        <v>1637</v>
      </c>
      <c r="G54" s="154"/>
      <c r="H54" s="154"/>
      <c r="I54" s="154"/>
    </row>
    <row r="55" spans="1:9" s="153" customFormat="1" ht="12" customHeight="1">
      <c r="A55" s="154"/>
      <c r="B55" s="164"/>
      <c r="C55" s="165"/>
      <c r="D55" s="154"/>
      <c r="E55" s="154"/>
      <c r="F55" s="699" t="s">
        <v>479</v>
      </c>
      <c r="G55" s="154"/>
      <c r="H55" s="1290" t="s">
        <v>728</v>
      </c>
      <c r="I55" s="1291"/>
    </row>
    <row r="56" spans="1:9" s="181" customFormat="1" ht="16" customHeight="1">
      <c r="A56" s="156" t="s">
        <v>328</v>
      </c>
      <c r="B56" s="2013" t="s">
        <v>329</v>
      </c>
      <c r="C56" s="2013"/>
      <c r="D56" s="2013"/>
      <c r="E56" s="2014"/>
      <c r="F56" s="818"/>
      <c r="G56" s="182"/>
      <c r="H56" s="700"/>
    </row>
    <row r="57" spans="1:9" s="181" customFormat="1" ht="16" customHeight="1">
      <c r="A57" s="181" t="s">
        <v>330</v>
      </c>
      <c r="B57" s="2011" t="s">
        <v>331</v>
      </c>
      <c r="C57" s="2011"/>
      <c r="D57" s="2011"/>
      <c r="E57" s="182"/>
      <c r="F57" s="818"/>
      <c r="G57" s="182"/>
      <c r="H57" s="1137">
        <f>IF(tc_Q8A1&lt;&gt;0,(tc_Q8C1)/tc_Q8A1,0)</f>
        <v>0</v>
      </c>
    </row>
    <row r="58" spans="1:9" s="181" customFormat="1" ht="4.5" customHeight="1" thickBot="1">
      <c r="E58" s="182"/>
      <c r="F58" s="447"/>
      <c r="G58" s="182"/>
      <c r="H58" s="182"/>
    </row>
    <row r="59" spans="1:9" s="181" customFormat="1" ht="6.65" customHeight="1">
      <c r="E59" s="182"/>
      <c r="F59" s="182"/>
      <c r="G59" s="182"/>
      <c r="H59" s="184"/>
    </row>
    <row r="60" spans="1:9" s="181" customFormat="1" ht="12" customHeight="1" thickBot="1">
      <c r="A60" s="181" t="s">
        <v>332</v>
      </c>
      <c r="B60" s="2011" t="s">
        <v>334</v>
      </c>
      <c r="C60" s="2011"/>
      <c r="D60" s="2011"/>
      <c r="E60" s="2011"/>
      <c r="F60" s="2011"/>
      <c r="G60" s="182"/>
      <c r="H60" s="182"/>
    </row>
    <row r="61" spans="1:9" s="181" customFormat="1" ht="16" customHeight="1">
      <c r="B61" s="2012" t="s">
        <v>335</v>
      </c>
      <c r="C61" s="2012"/>
      <c r="D61" s="2012"/>
      <c r="E61" s="2012"/>
      <c r="F61" s="182"/>
      <c r="G61" s="819"/>
      <c r="H61" s="700"/>
    </row>
    <row r="62" spans="1:9" s="181" customFormat="1" ht="2.25" customHeight="1" thickBot="1">
      <c r="E62" s="182"/>
      <c r="F62" s="182"/>
      <c r="G62" s="183"/>
      <c r="H62" s="184"/>
    </row>
    <row r="63" spans="1:9" s="181" customFormat="1" ht="6.65" customHeight="1">
      <c r="E63" s="184"/>
      <c r="G63" s="185"/>
    </row>
    <row r="64" spans="1:9" s="181" customFormat="1" ht="12.75" customHeight="1" thickBot="1"/>
    <row r="65" spans="1:9" s="153" customFormat="1" ht="15.75" customHeight="1" thickBot="1">
      <c r="A65" s="836" t="s">
        <v>336</v>
      </c>
      <c r="B65" s="1894" t="s">
        <v>838</v>
      </c>
      <c r="C65" s="1895"/>
      <c r="D65" s="154"/>
      <c r="E65" s="154"/>
      <c r="F65" s="154"/>
      <c r="G65" s="154"/>
      <c r="H65" s="154"/>
      <c r="I65" s="154"/>
    </row>
    <row r="66" spans="1:9" s="154" customFormat="1" ht="6.65" customHeight="1" thickBot="1">
      <c r="A66" s="171"/>
      <c r="H66" s="172"/>
    </row>
    <row r="67" spans="1:9" s="156" customFormat="1" ht="16" customHeight="1" thickBot="1">
      <c r="A67" s="156" t="s">
        <v>337</v>
      </c>
      <c r="B67" s="2009" t="s">
        <v>338</v>
      </c>
      <c r="C67" s="2009"/>
      <c r="D67" s="2009"/>
      <c r="E67" s="2009"/>
      <c r="F67" s="2009"/>
      <c r="G67" s="2010"/>
      <c r="H67" s="844"/>
      <c r="I67" s="154"/>
    </row>
    <row r="68" spans="1:9" s="156" customFormat="1" ht="12.75" customHeight="1">
      <c r="E68" s="154"/>
      <c r="G68" s="154"/>
      <c r="H68" s="843"/>
      <c r="I68" s="695"/>
    </row>
    <row r="69" spans="1:9" s="156" customFormat="1" ht="11.25" customHeight="1">
      <c r="A69" s="186"/>
      <c r="B69" s="154"/>
      <c r="E69" s="154"/>
      <c r="G69" s="154"/>
      <c r="H69" s="1732"/>
      <c r="I69" s="695"/>
    </row>
    <row r="70" spans="1:9" s="156" customFormat="1" ht="15.75" customHeight="1" thickBot="1">
      <c r="B70" s="154"/>
      <c r="C70" s="154"/>
      <c r="D70" s="154"/>
      <c r="E70" s="187"/>
      <c r="G70" s="154"/>
    </row>
    <row r="71" spans="1:9" s="156" customFormat="1" ht="16.5" customHeight="1">
      <c r="B71" s="171" t="s">
        <v>339</v>
      </c>
      <c r="C71" s="188" t="s">
        <v>286</v>
      </c>
      <c r="D71" s="189" t="s">
        <v>287</v>
      </c>
      <c r="E71" s="1292" t="s">
        <v>288</v>
      </c>
      <c r="F71" s="189" t="s">
        <v>289</v>
      </c>
      <c r="G71" s="1292" t="s">
        <v>290</v>
      </c>
      <c r="H71" s="189" t="s">
        <v>291</v>
      </c>
      <c r="I71" s="1293" t="s">
        <v>292</v>
      </c>
    </row>
    <row r="72" spans="1:9" s="156" customFormat="1" ht="12" customHeight="1">
      <c r="A72" s="156" t="s">
        <v>340</v>
      </c>
      <c r="B72" s="171" t="s">
        <v>341</v>
      </c>
      <c r="C72" s="190"/>
      <c r="D72" s="191"/>
      <c r="E72" s="192"/>
      <c r="F72" s="192"/>
      <c r="G72" s="192"/>
      <c r="H72" s="696"/>
      <c r="I72" s="698"/>
    </row>
    <row r="73" spans="1:9" s="181" customFormat="1" ht="12.75" customHeight="1">
      <c r="A73" s="156"/>
      <c r="B73" s="193" t="s">
        <v>342</v>
      </c>
      <c r="C73" s="820"/>
      <c r="D73" s="821"/>
      <c r="E73" s="821"/>
      <c r="F73" s="821"/>
      <c r="G73" s="821"/>
      <c r="H73" s="822"/>
      <c r="I73" s="823"/>
    </row>
    <row r="74" spans="1:9" s="181" customFormat="1" ht="6.75" customHeight="1" thickBot="1">
      <c r="C74" s="194"/>
      <c r="D74" s="195"/>
      <c r="E74" s="196"/>
      <c r="F74" s="196"/>
      <c r="G74" s="196"/>
      <c r="H74" s="697"/>
      <c r="I74" s="197"/>
    </row>
    <row r="75" spans="1:9" s="181" customFormat="1" ht="6.75" customHeight="1">
      <c r="C75" s="184"/>
      <c r="D75" s="1733"/>
      <c r="E75" s="184"/>
      <c r="F75" s="184"/>
      <c r="G75" s="184"/>
      <c r="H75" s="184"/>
      <c r="I75" s="1734"/>
    </row>
    <row r="76" spans="1:9" ht="13">
      <c r="C76" s="181"/>
      <c r="D76" s="181"/>
      <c r="E76" s="181"/>
      <c r="F76" s="181"/>
      <c r="G76" s="181"/>
      <c r="H76" s="181"/>
      <c r="I76" s="160" t="s">
        <v>282</v>
      </c>
    </row>
  </sheetData>
  <mergeCells count="35">
    <mergeCell ref="B49:F49"/>
    <mergeCell ref="B51:F51"/>
    <mergeCell ref="B33:F33"/>
    <mergeCell ref="B65:C65"/>
    <mergeCell ref="B67:G67"/>
    <mergeCell ref="B43:C43"/>
    <mergeCell ref="B57:D57"/>
    <mergeCell ref="B60:F60"/>
    <mergeCell ref="B61:E61"/>
    <mergeCell ref="B56:E56"/>
    <mergeCell ref="B39:D39"/>
    <mergeCell ref="A38:D38"/>
    <mergeCell ref="B52:C52"/>
    <mergeCell ref="B29:D29"/>
    <mergeCell ref="B45:C45"/>
    <mergeCell ref="B46:C46"/>
    <mergeCell ref="B30:D30"/>
    <mergeCell ref="B10:E10"/>
    <mergeCell ref="B11:D11"/>
    <mergeCell ref="H44:I44"/>
    <mergeCell ref="G1:H1"/>
    <mergeCell ref="B21:G21"/>
    <mergeCell ref="B14:E14"/>
    <mergeCell ref="B15:E15"/>
    <mergeCell ref="B12:C12"/>
    <mergeCell ref="A37:G37"/>
    <mergeCell ref="B26:D26"/>
    <mergeCell ref="B42:C42"/>
    <mergeCell ref="B28:D28"/>
    <mergeCell ref="B27:D27"/>
    <mergeCell ref="B17:D17"/>
    <mergeCell ref="B1:D1"/>
    <mergeCell ref="B13:E13"/>
    <mergeCell ref="B4:F4"/>
    <mergeCell ref="B9:D9"/>
  </mergeCells>
  <phoneticPr fontId="9" type="noConversion"/>
  <printOptions horizontalCentered="1" verticalCentered="1"/>
  <pageMargins left="0.4" right="0.19685039370078741" top="0.19685039370078741" bottom="0.19685039370078741" header="0" footer="0.19685039370078741"/>
  <pageSetup paperSize="9" scale="87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J77"/>
  <sheetViews>
    <sheetView showGridLines="0" topLeftCell="A58" workbookViewId="0">
      <selection activeCell="K47" sqref="K47"/>
    </sheetView>
  </sheetViews>
  <sheetFormatPr baseColWidth="10" defaultColWidth="11.453125" defaultRowHeight="12.5"/>
  <cols>
    <col min="1" max="1" width="5.54296875" style="199" customWidth="1"/>
    <col min="2" max="2" width="31.54296875" style="199" customWidth="1"/>
    <col min="3" max="9" width="10.453125" style="199" customWidth="1"/>
    <col min="10" max="16384" width="11.453125" style="199"/>
  </cols>
  <sheetData>
    <row r="1" spans="1:9" ht="16" customHeight="1">
      <c r="A1" s="198" t="s">
        <v>90</v>
      </c>
      <c r="B1" s="2048">
        <f>tc_SIGLESEM</f>
        <v>0</v>
      </c>
      <c r="C1" s="2048"/>
      <c r="D1" s="2048"/>
      <c r="E1" s="123"/>
      <c r="F1" s="123"/>
      <c r="G1" s="2050" t="s">
        <v>91</v>
      </c>
      <c r="H1" s="2050"/>
      <c r="I1" s="1105">
        <f>tc_DCLOT</f>
        <v>0</v>
      </c>
    </row>
    <row r="2" spans="1:9" ht="6.65" customHeight="1"/>
    <row r="3" spans="1:9" s="163" customFormat="1" ht="12" customHeight="1" thickBot="1">
      <c r="B3" s="169"/>
      <c r="C3" s="123"/>
      <c r="D3" s="123"/>
      <c r="E3" s="123"/>
      <c r="F3" s="123"/>
      <c r="G3" s="170"/>
      <c r="H3" s="123"/>
    </row>
    <row r="4" spans="1:9" s="125" customFormat="1" ht="21" customHeight="1" thickTop="1" thickBot="1">
      <c r="A4" s="123"/>
      <c r="B4" s="1205" t="s">
        <v>343</v>
      </c>
      <c r="I4" s="126" t="s">
        <v>344</v>
      </c>
    </row>
    <row r="5" spans="1:9" s="125" customFormat="1" ht="12" customHeight="1" thickTop="1" thickBot="1">
      <c r="A5" s="127"/>
      <c r="G5" s="128"/>
      <c r="I5" s="163"/>
    </row>
    <row r="6" spans="1:9" s="124" customFormat="1" ht="16" thickBot="1">
      <c r="A6" s="836" t="s">
        <v>345</v>
      </c>
      <c r="B6" s="846" t="s">
        <v>346</v>
      </c>
      <c r="C6" s="130"/>
      <c r="D6" s="125"/>
      <c r="E6" s="125"/>
      <c r="F6" s="125"/>
      <c r="G6" s="125"/>
      <c r="H6" s="125"/>
      <c r="I6" s="163"/>
    </row>
    <row r="7" spans="1:9" s="125" customFormat="1" ht="6.65" customHeight="1" thickBot="1">
      <c r="A7" s="127"/>
      <c r="G7" s="128"/>
      <c r="I7" s="163"/>
    </row>
    <row r="8" spans="1:9" s="163" customFormat="1" ht="16" customHeight="1" thickBot="1">
      <c r="A8" s="163" t="s">
        <v>347</v>
      </c>
      <c r="B8" s="1939" t="s">
        <v>348</v>
      </c>
      <c r="C8" s="1939"/>
      <c r="D8" s="1939"/>
      <c r="E8" s="1994"/>
      <c r="F8" s="1016"/>
      <c r="G8" s="2051" t="s">
        <v>349</v>
      </c>
      <c r="H8" s="2052"/>
    </row>
    <row r="9" spans="1:9" s="163" customFormat="1" ht="12" customHeight="1">
      <c r="B9" s="2000" t="s">
        <v>350</v>
      </c>
      <c r="C9" s="2000"/>
      <c r="D9" s="2000"/>
      <c r="E9" s="125"/>
      <c r="F9" s="845"/>
      <c r="G9" s="123"/>
      <c r="H9" s="125"/>
    </row>
    <row r="10" spans="1:9" s="163" customFormat="1" ht="6.65" customHeight="1" thickBot="1">
      <c r="E10" s="125"/>
      <c r="F10" s="162"/>
      <c r="G10" s="170"/>
      <c r="H10" s="125"/>
    </row>
    <row r="11" spans="1:9" s="163" customFormat="1" ht="16" customHeight="1">
      <c r="A11" s="163" t="s">
        <v>351</v>
      </c>
      <c r="B11" s="2049" t="s">
        <v>352</v>
      </c>
      <c r="C11" s="2049"/>
      <c r="D11" s="2049"/>
      <c r="E11" s="175"/>
      <c r="F11" s="1017"/>
      <c r="G11" s="200" t="s">
        <v>353</v>
      </c>
      <c r="H11" s="125"/>
    </row>
    <row r="12" spans="1:9" s="163" customFormat="1" ht="3" customHeight="1" thickBot="1">
      <c r="B12" s="176"/>
      <c r="D12" s="162"/>
      <c r="E12" s="175"/>
      <c r="F12" s="168"/>
      <c r="G12" s="175"/>
      <c r="H12" s="177"/>
    </row>
    <row r="13" spans="1:9" s="125" customFormat="1" ht="12" customHeight="1" thickBot="1">
      <c r="A13" s="127"/>
      <c r="G13" s="128"/>
    </row>
    <row r="14" spans="1:9" s="124" customFormat="1" ht="16" thickBot="1">
      <c r="A14" s="836" t="s">
        <v>354</v>
      </c>
      <c r="B14" s="1894" t="s">
        <v>355</v>
      </c>
      <c r="C14" s="1895"/>
      <c r="D14" s="840"/>
      <c r="E14" s="125"/>
      <c r="F14" s="125"/>
      <c r="G14" s="125"/>
      <c r="H14" s="125"/>
      <c r="I14" s="163"/>
    </row>
    <row r="15" spans="1:9" s="125" customFormat="1" ht="6.65" customHeight="1" thickBot="1">
      <c r="A15" s="127"/>
      <c r="G15" s="128"/>
      <c r="I15" s="163"/>
    </row>
    <row r="16" spans="1:9" s="124" customFormat="1" ht="12" customHeight="1">
      <c r="E16" s="125"/>
      <c r="F16" s="721" t="s">
        <v>858</v>
      </c>
      <c r="G16" s="123"/>
      <c r="H16" s="2042" t="s">
        <v>859</v>
      </c>
      <c r="I16" s="2043"/>
    </row>
    <row r="17" spans="1:10" s="124" customFormat="1" ht="12" customHeight="1" thickBot="1">
      <c r="A17" s="125"/>
      <c r="B17" s="201"/>
      <c r="C17" s="202"/>
      <c r="D17" s="125"/>
      <c r="E17" s="125"/>
      <c r="F17" s="722" t="s">
        <v>860</v>
      </c>
      <c r="G17" s="123"/>
      <c r="H17" s="2044" t="s">
        <v>861</v>
      </c>
      <c r="I17" s="2045"/>
    </row>
    <row r="18" spans="1:10" s="731" customFormat="1" ht="24" customHeight="1" thickBot="1">
      <c r="A18" s="731" t="s">
        <v>356</v>
      </c>
      <c r="B18" s="2053" t="s">
        <v>863</v>
      </c>
      <c r="C18" s="2053"/>
      <c r="D18" s="2053"/>
      <c r="E18" s="2054"/>
      <c r="F18" s="723"/>
      <c r="G18" s="724"/>
      <c r="H18" s="2046"/>
      <c r="I18" s="2047"/>
    </row>
    <row r="19" spans="1:10" s="731" customFormat="1" ht="6.75" customHeight="1" thickBot="1">
      <c r="B19" s="732"/>
      <c r="C19" s="732"/>
      <c r="D19" s="732"/>
      <c r="E19" s="733"/>
      <c r="F19" s="723"/>
      <c r="G19" s="724"/>
      <c r="H19" s="725"/>
      <c r="I19" s="726"/>
    </row>
    <row r="20" spans="1:10" s="731" customFormat="1" ht="26.25" customHeight="1" thickBot="1">
      <c r="A20" s="731" t="s">
        <v>357</v>
      </c>
      <c r="B20" s="2055" t="s">
        <v>1564</v>
      </c>
      <c r="C20" s="2053"/>
      <c r="D20" s="2053"/>
      <c r="E20" s="2054"/>
      <c r="F20" s="1005"/>
      <c r="G20" s="724"/>
      <c r="H20" s="727"/>
      <c r="I20" s="728"/>
    </row>
    <row r="21" spans="1:10" s="163" customFormat="1" ht="12" customHeight="1">
      <c r="E21" s="123"/>
      <c r="F21" s="762"/>
      <c r="G21" s="2020"/>
      <c r="H21" s="2021"/>
      <c r="I21" s="2021"/>
    </row>
    <row r="22" spans="1:10" s="124" customFormat="1" ht="11.25" customHeight="1">
      <c r="A22" s="125"/>
      <c r="B22" s="201"/>
      <c r="C22" s="202"/>
      <c r="D22" s="125"/>
      <c r="E22" s="125"/>
      <c r="F22" s="462"/>
      <c r="G22" s="2020" t="s">
        <v>136</v>
      </c>
      <c r="H22" s="2021"/>
      <c r="I22" s="2021"/>
    </row>
    <row r="23" spans="1:10" s="163" customFormat="1" ht="12" customHeight="1">
      <c r="B23" s="1939" t="s">
        <v>359</v>
      </c>
      <c r="C23" s="1939"/>
      <c r="D23" s="1939"/>
      <c r="E23" s="1994"/>
      <c r="F23" s="461"/>
      <c r="G23" s="2020" t="s">
        <v>862</v>
      </c>
      <c r="H23" s="2021"/>
      <c r="I23" s="2021"/>
    </row>
    <row r="24" spans="1:10" s="163" customFormat="1" ht="12" customHeight="1">
      <c r="B24" s="162" t="s">
        <v>374</v>
      </c>
      <c r="C24" s="940"/>
      <c r="D24" s="940"/>
      <c r="E24" s="200"/>
      <c r="F24" s="461"/>
      <c r="G24" s="418"/>
      <c r="H24" s="425"/>
    </row>
    <row r="25" spans="1:10" s="163" customFormat="1" ht="16" customHeight="1">
      <c r="A25" s="163" t="s">
        <v>360</v>
      </c>
      <c r="B25" s="2056" t="s">
        <v>476</v>
      </c>
      <c r="C25" s="2056"/>
      <c r="E25" s="123"/>
      <c r="F25" s="816"/>
      <c r="G25" s="448"/>
      <c r="H25" s="2018"/>
      <c r="I25" s="2019"/>
    </row>
    <row r="26" spans="1:10" s="163" customFormat="1" ht="16" customHeight="1">
      <c r="A26" s="163" t="s">
        <v>364</v>
      </c>
      <c r="B26" s="2056" t="s">
        <v>478</v>
      </c>
      <c r="C26" s="2056"/>
      <c r="D26" s="2056"/>
      <c r="E26" s="123"/>
      <c r="F26" s="816"/>
      <c r="G26" s="448"/>
      <c r="H26" s="2040"/>
      <c r="I26" s="2041"/>
    </row>
    <row r="27" spans="1:10" s="163" customFormat="1" ht="16" customHeight="1">
      <c r="A27" s="163" t="s">
        <v>365</v>
      </c>
      <c r="B27" s="2056" t="s">
        <v>477</v>
      </c>
      <c r="C27" s="2056"/>
      <c r="E27" s="123"/>
      <c r="F27" s="816"/>
      <c r="G27" s="448"/>
      <c r="H27" s="2038"/>
      <c r="I27" s="2039"/>
    </row>
    <row r="28" spans="1:10" s="163" customFormat="1" ht="3" customHeight="1" thickBot="1">
      <c r="B28" s="176"/>
      <c r="D28" s="162"/>
      <c r="E28" s="175"/>
      <c r="F28" s="463"/>
      <c r="G28" s="450"/>
      <c r="H28" s="729"/>
      <c r="I28" s="730"/>
    </row>
    <row r="29" spans="1:10" s="163" customFormat="1" ht="10.5" customHeight="1" thickBot="1">
      <c r="B29" s="176"/>
      <c r="D29" s="162"/>
      <c r="E29" s="175"/>
      <c r="F29" s="752"/>
      <c r="G29" s="450"/>
      <c r="H29" s="847"/>
      <c r="I29" s="170"/>
    </row>
    <row r="30" spans="1:10" s="203" customFormat="1" ht="21" customHeight="1" thickBot="1">
      <c r="A30" s="181"/>
      <c r="B30" s="2034" t="s">
        <v>366</v>
      </c>
      <c r="C30" s="2035"/>
      <c r="D30" s="2025" t="s">
        <v>368</v>
      </c>
      <c r="E30" s="2026"/>
      <c r="F30" s="2026"/>
      <c r="G30" s="2026"/>
      <c r="H30" s="2026"/>
    </row>
    <row r="31" spans="1:10" s="203" customFormat="1" ht="12" customHeight="1" thickBot="1">
      <c r="B31" s="154"/>
      <c r="C31" s="204"/>
      <c r="F31" s="451"/>
      <c r="G31" s="451"/>
      <c r="H31" s="451"/>
    </row>
    <row r="32" spans="1:10" s="153" customFormat="1" ht="16" thickBot="1">
      <c r="A32" s="836" t="s">
        <v>369</v>
      </c>
      <c r="B32" s="1894" t="s">
        <v>370</v>
      </c>
      <c r="C32" s="1894"/>
      <c r="D32" s="1895"/>
      <c r="E32" s="154"/>
      <c r="G32" s="444"/>
      <c r="H32" s="444"/>
      <c r="I32" s="1351"/>
      <c r="J32" s="1352"/>
    </row>
    <row r="33" spans="1:10" s="154" customFormat="1">
      <c r="A33" s="171"/>
      <c r="G33" s="444"/>
      <c r="H33" s="452"/>
      <c r="I33" s="1351"/>
      <c r="J33" s="1351"/>
    </row>
    <row r="34" spans="1:10" s="203" customFormat="1" ht="12" customHeight="1" thickBot="1">
      <c r="B34" s="205"/>
      <c r="E34" s="123"/>
      <c r="I34" s="1353"/>
      <c r="J34" s="1353"/>
    </row>
    <row r="35" spans="1:10" s="203" customFormat="1" ht="12" customHeight="1">
      <c r="D35" s="1362" t="s">
        <v>141</v>
      </c>
      <c r="E35" s="1362" t="s">
        <v>1489</v>
      </c>
      <c r="I35" s="1354"/>
      <c r="J35" s="1353"/>
    </row>
    <row r="36" spans="1:10" s="203" customFormat="1" ht="12" customHeight="1">
      <c r="D36" s="1363" t="s">
        <v>143</v>
      </c>
      <c r="E36" s="1363" t="s">
        <v>1490</v>
      </c>
      <c r="I36" s="1353"/>
      <c r="J36" s="1353"/>
    </row>
    <row r="37" spans="1:10" s="203" customFormat="1" ht="3" customHeight="1" thickBot="1">
      <c r="D37" s="1364"/>
      <c r="E37" s="1682"/>
      <c r="I37" s="1353"/>
      <c r="J37" s="1353"/>
    </row>
    <row r="38" spans="1:10" s="203" customFormat="1" ht="15.75" customHeight="1">
      <c r="A38" s="203" t="s">
        <v>372</v>
      </c>
      <c r="B38" s="2059" t="s">
        <v>1283</v>
      </c>
      <c r="C38" s="2059"/>
      <c r="D38" s="1365"/>
      <c r="E38" s="1365"/>
      <c r="G38" s="1362"/>
      <c r="H38" s="1396" t="s">
        <v>1241</v>
      </c>
    </row>
    <row r="39" spans="1:10" s="203" customFormat="1">
      <c r="A39" s="203" t="s">
        <v>373</v>
      </c>
      <c r="B39" s="2057" t="s">
        <v>1284</v>
      </c>
      <c r="C39" s="2058"/>
      <c r="D39" s="1365"/>
      <c r="E39" s="1365"/>
      <c r="G39" s="1363" t="s">
        <v>270</v>
      </c>
      <c r="H39" s="1397" t="s">
        <v>1240</v>
      </c>
    </row>
    <row r="40" spans="1:10" s="123" customFormat="1" ht="12" customHeight="1" thickBot="1">
      <c r="D40" s="464"/>
      <c r="E40" s="1683"/>
      <c r="G40" s="1363"/>
      <c r="H40" s="1397" t="s">
        <v>1242</v>
      </c>
    </row>
    <row r="41" spans="1:10" s="123" customFormat="1" ht="13" thickBot="1">
      <c r="G41" s="1369"/>
      <c r="H41" s="1398" t="s">
        <v>371</v>
      </c>
    </row>
    <row r="42" spans="1:10" s="203" customFormat="1" ht="16" customHeight="1">
      <c r="A42" s="203" t="s">
        <v>420</v>
      </c>
      <c r="B42" s="2036" t="s">
        <v>1619</v>
      </c>
      <c r="C42" s="2036"/>
      <c r="D42" s="2036"/>
      <c r="E42" s="2037"/>
      <c r="G42" s="1417"/>
      <c r="H42" s="1421"/>
    </row>
    <row r="43" spans="1:10" s="203" customFormat="1" ht="16" customHeight="1">
      <c r="A43" s="203" t="s">
        <v>645</v>
      </c>
      <c r="B43" s="2036" t="s">
        <v>1239</v>
      </c>
      <c r="C43" s="2036"/>
      <c r="D43" s="2036"/>
      <c r="E43" s="2037"/>
      <c r="G43" s="1399"/>
      <c r="H43" s="1422"/>
    </row>
    <row r="44" spans="1:10" s="203" customFormat="1" ht="16" customHeight="1">
      <c r="A44" s="1407" t="s">
        <v>1257</v>
      </c>
      <c r="B44" s="2036" t="s">
        <v>1258</v>
      </c>
      <c r="C44" s="2036"/>
      <c r="D44" s="2036"/>
      <c r="E44" s="2037"/>
      <c r="G44" s="1399"/>
      <c r="H44" s="1406"/>
    </row>
    <row r="45" spans="1:10" s="203" customFormat="1" ht="5.25" customHeight="1" thickBot="1">
      <c r="B45" s="154"/>
      <c r="C45" s="204"/>
      <c r="G45" s="1370"/>
      <c r="H45" s="1366"/>
    </row>
    <row r="46" spans="1:10" s="203" customFormat="1" ht="5.25" customHeight="1" thickBot="1">
      <c r="B46" s="154"/>
      <c r="C46" s="204"/>
      <c r="G46" s="1367"/>
      <c r="H46" s="1368"/>
    </row>
    <row r="47" spans="1:10" s="153" customFormat="1" ht="16" thickBot="1">
      <c r="A47" s="836" t="s">
        <v>421</v>
      </c>
      <c r="B47" s="1894" t="s">
        <v>422</v>
      </c>
      <c r="C47" s="1895"/>
      <c r="D47" s="154"/>
      <c r="E47" s="154"/>
      <c r="F47" s="154"/>
      <c r="G47" s="154"/>
      <c r="H47" s="154"/>
      <c r="I47" s="1355"/>
    </row>
    <row r="48" spans="1:10" s="154" customFormat="1" ht="6.65" customHeight="1" thickBot="1">
      <c r="A48" s="171"/>
      <c r="H48" s="172"/>
      <c r="I48" s="1355"/>
    </row>
    <row r="49" spans="1:9" s="203" customFormat="1" ht="12" customHeight="1">
      <c r="B49" s="205"/>
      <c r="C49" s="2031" t="s">
        <v>423</v>
      </c>
      <c r="D49" s="2032"/>
      <c r="E49" s="2032"/>
      <c r="F49" s="2032"/>
      <c r="G49" s="2033"/>
      <c r="H49"/>
      <c r="I49" s="1356"/>
    </row>
    <row r="50" spans="1:9" s="203" customFormat="1" ht="12" customHeight="1">
      <c r="B50" s="206" t="s">
        <v>424</v>
      </c>
      <c r="C50" s="207"/>
      <c r="D50" s="2028" t="s">
        <v>425</v>
      </c>
      <c r="E50" s="2029"/>
      <c r="F50" s="2029"/>
      <c r="G50" s="2030"/>
      <c r="H50"/>
      <c r="I50" s="1356"/>
    </row>
    <row r="51" spans="1:9" s="203" customFormat="1" ht="12" customHeight="1">
      <c r="B51" s="206" t="s">
        <v>426</v>
      </c>
      <c r="C51" s="207" t="s">
        <v>427</v>
      </c>
      <c r="D51" s="208" t="s">
        <v>428</v>
      </c>
      <c r="E51" s="208" t="s">
        <v>429</v>
      </c>
      <c r="F51" s="361" t="s">
        <v>430</v>
      </c>
      <c r="G51" s="209" t="s">
        <v>94</v>
      </c>
      <c r="H51"/>
      <c r="I51" s="1356"/>
    </row>
    <row r="52" spans="1:9" s="203" customFormat="1" ht="12" customHeight="1">
      <c r="B52" s="123"/>
      <c r="C52" s="210"/>
      <c r="D52" s="211" t="s">
        <v>432</v>
      </c>
      <c r="E52" s="211"/>
      <c r="F52" s="362" t="s">
        <v>433</v>
      </c>
      <c r="G52" s="212" t="s">
        <v>95</v>
      </c>
      <c r="H52"/>
      <c r="I52" s="1357"/>
    </row>
    <row r="53" spans="1:9" s="213" customFormat="1" ht="16" customHeight="1">
      <c r="A53" s="213" t="s">
        <v>434</v>
      </c>
      <c r="B53" s="214" t="s">
        <v>435</v>
      </c>
      <c r="C53" s="1138">
        <f>SUM(D53:G53)</f>
        <v>0</v>
      </c>
      <c r="D53" s="1028"/>
      <c r="E53" s="1028"/>
      <c r="F53" s="1029"/>
      <c r="G53" s="1030"/>
      <c r="H53" s="465"/>
      <c r="I53" s="1358"/>
    </row>
    <row r="54" spans="1:9" s="213" customFormat="1" ht="16" customHeight="1">
      <c r="A54" s="213" t="s">
        <v>436</v>
      </c>
      <c r="B54" s="215" t="s">
        <v>437</v>
      </c>
      <c r="C54" s="1138">
        <f t="shared" ref="C54:C65" si="0">SUM(D54:G54)</f>
        <v>0</v>
      </c>
      <c r="D54" s="1028"/>
      <c r="E54" s="1028"/>
      <c r="F54" s="1029"/>
      <c r="G54" s="1030"/>
      <c r="H54" s="465"/>
      <c r="I54" s="1358"/>
    </row>
    <row r="55" spans="1:9" s="213" customFormat="1" ht="16" customHeight="1">
      <c r="A55" s="213" t="s">
        <v>438</v>
      </c>
      <c r="B55" s="215" t="s">
        <v>439</v>
      </c>
      <c r="C55" s="1138">
        <f t="shared" si="0"/>
        <v>0</v>
      </c>
      <c r="D55" s="1028"/>
      <c r="E55" s="1028"/>
      <c r="F55" s="1029"/>
      <c r="G55" s="1030"/>
      <c r="H55" s="465"/>
      <c r="I55" s="1358"/>
    </row>
    <row r="56" spans="1:9" s="213" customFormat="1" ht="16" customHeight="1">
      <c r="A56" s="213" t="s">
        <v>440</v>
      </c>
      <c r="B56" s="215" t="s">
        <v>441</v>
      </c>
      <c r="C56" s="1138">
        <f t="shared" si="0"/>
        <v>0</v>
      </c>
      <c r="D56" s="1028"/>
      <c r="E56" s="1028"/>
      <c r="F56" s="1029"/>
      <c r="G56" s="1030"/>
      <c r="H56" s="465"/>
      <c r="I56" s="1358"/>
    </row>
    <row r="57" spans="1:9" s="213" customFormat="1" ht="16" customHeight="1">
      <c r="A57" s="213" t="s">
        <v>442</v>
      </c>
      <c r="B57" s="215" t="s">
        <v>443</v>
      </c>
      <c r="C57" s="1138">
        <f t="shared" si="0"/>
        <v>0</v>
      </c>
      <c r="D57" s="1028"/>
      <c r="E57" s="1028"/>
      <c r="F57" s="1029"/>
      <c r="G57" s="1030"/>
      <c r="H57" s="465"/>
      <c r="I57" s="1358"/>
    </row>
    <row r="58" spans="1:9" s="213" customFormat="1" ht="16" customHeight="1">
      <c r="A58" s="213" t="s">
        <v>444</v>
      </c>
      <c r="B58" s="215" t="s">
        <v>445</v>
      </c>
      <c r="C58" s="1138">
        <f t="shared" si="0"/>
        <v>0</v>
      </c>
      <c r="D58" s="1028"/>
      <c r="E58" s="1028"/>
      <c r="F58" s="1029"/>
      <c r="G58" s="1030"/>
      <c r="H58" s="465"/>
      <c r="I58" s="1358"/>
    </row>
    <row r="59" spans="1:9" s="213" customFormat="1" ht="16" customHeight="1">
      <c r="A59" s="213" t="s">
        <v>446</v>
      </c>
      <c r="B59" s="215" t="s">
        <v>447</v>
      </c>
      <c r="C59" s="1138">
        <f t="shared" si="0"/>
        <v>0</v>
      </c>
      <c r="D59" s="1028"/>
      <c r="E59" s="1028"/>
      <c r="F59" s="1029"/>
      <c r="G59" s="1030"/>
      <c r="H59" s="465"/>
      <c r="I59" s="1358"/>
    </row>
    <row r="60" spans="1:9" s="213" customFormat="1" ht="16" customHeight="1">
      <c r="A60" s="213" t="s">
        <v>448</v>
      </c>
      <c r="B60" s="215" t="s">
        <v>449</v>
      </c>
      <c r="C60" s="1138">
        <f t="shared" si="0"/>
        <v>0</v>
      </c>
      <c r="D60" s="1028"/>
      <c r="E60" s="1028"/>
      <c r="F60" s="1029"/>
      <c r="G60" s="1030"/>
      <c r="H60" s="465"/>
      <c r="I60" s="1358"/>
    </row>
    <row r="61" spans="1:9" s="213" customFormat="1" ht="16" customHeight="1">
      <c r="A61" s="213" t="s">
        <v>450</v>
      </c>
      <c r="B61" s="215" t="s">
        <v>451</v>
      </c>
      <c r="C61" s="1138">
        <f t="shared" si="0"/>
        <v>0</v>
      </c>
      <c r="D61" s="1028"/>
      <c r="E61" s="1028"/>
      <c r="F61" s="1029"/>
      <c r="G61" s="1030"/>
      <c r="H61" s="465"/>
      <c r="I61" s="1358"/>
    </row>
    <row r="62" spans="1:9" s="213" customFormat="1" ht="16" customHeight="1">
      <c r="A62" s="213" t="s">
        <v>452</v>
      </c>
      <c r="B62" s="215" t="s">
        <v>453</v>
      </c>
      <c r="C62" s="1138">
        <f t="shared" si="0"/>
        <v>0</v>
      </c>
      <c r="D62" s="1028"/>
      <c r="E62" s="1028"/>
      <c r="F62" s="1029"/>
      <c r="G62" s="1030"/>
      <c r="H62" s="465"/>
      <c r="I62" s="1358"/>
    </row>
    <row r="63" spans="1:9" s="213" customFormat="1" ht="16" customHeight="1">
      <c r="A63" s="213" t="s">
        <v>454</v>
      </c>
      <c r="B63" s="215" t="s">
        <v>455</v>
      </c>
      <c r="C63" s="1138">
        <f t="shared" si="0"/>
        <v>0</v>
      </c>
      <c r="D63" s="1028"/>
      <c r="E63" s="1028"/>
      <c r="F63" s="1029"/>
      <c r="G63" s="1030"/>
      <c r="H63" s="465"/>
      <c r="I63" s="1358"/>
    </row>
    <row r="64" spans="1:9" s="213" customFormat="1" ht="16" customHeight="1">
      <c r="A64" s="213" t="s">
        <v>456</v>
      </c>
      <c r="B64" s="215" t="s">
        <v>457</v>
      </c>
      <c r="C64" s="1138">
        <f t="shared" si="0"/>
        <v>0</v>
      </c>
      <c r="D64" s="1028"/>
      <c r="E64" s="1028"/>
      <c r="F64" s="1029"/>
      <c r="G64" s="1030"/>
      <c r="H64" s="465"/>
      <c r="I64" s="1358"/>
    </row>
    <row r="65" spans="1:9" s="213" customFormat="1" ht="3" customHeight="1" thickBot="1">
      <c r="B65" s="215"/>
      <c r="C65" s="1138">
        <f t="shared" si="0"/>
        <v>0</v>
      </c>
      <c r="D65" s="467"/>
      <c r="E65" s="467"/>
      <c r="F65" s="468"/>
      <c r="G65" s="469"/>
      <c r="H65" s="465"/>
      <c r="I65" s="1359"/>
    </row>
    <row r="66" spans="1:9" s="203" customFormat="1" ht="12" customHeight="1">
      <c r="A66" s="216"/>
      <c r="B66" s="123"/>
      <c r="C66" s="746"/>
      <c r="D66" s="746"/>
      <c r="E66" s="746"/>
      <c r="F66" s="746"/>
      <c r="G66" s="746"/>
      <c r="H66" s="465"/>
      <c r="I66" s="1360"/>
    </row>
    <row r="67" spans="1:9" s="203" customFormat="1" ht="15" customHeight="1" thickBot="1">
      <c r="A67" s="2027" t="s">
        <v>820</v>
      </c>
      <c r="B67" s="2027"/>
      <c r="C67" s="470"/>
      <c r="D67" s="470"/>
      <c r="E67" s="470"/>
      <c r="F67" s="470"/>
      <c r="G67" s="470"/>
      <c r="H67" s="465"/>
      <c r="I67" s="1361"/>
    </row>
    <row r="68" spans="1:9" s="203" customFormat="1" ht="16" customHeight="1">
      <c r="A68" s="213" t="s">
        <v>458</v>
      </c>
      <c r="B68" s="218" t="s">
        <v>265</v>
      </c>
      <c r="C68" s="1139">
        <f>SUM(D68:G68)</f>
        <v>0</v>
      </c>
      <c r="D68" s="1031"/>
      <c r="E68" s="1031"/>
      <c r="F68" s="1032"/>
      <c r="G68" s="1033"/>
      <c r="H68" s="465"/>
      <c r="I68" s="1358"/>
    </row>
    <row r="69" spans="1:9" s="219" customFormat="1" ht="3" customHeight="1" thickBot="1">
      <c r="B69" s="123"/>
      <c r="C69" s="466"/>
      <c r="D69" s="467"/>
      <c r="E69" s="467"/>
      <c r="F69" s="468"/>
      <c r="G69" s="469"/>
      <c r="H69" s="465"/>
      <c r="I69" s="1359"/>
    </row>
    <row r="70" spans="1:9" s="219" customFormat="1" ht="12" customHeight="1">
      <c r="B70" s="219" t="s">
        <v>459</v>
      </c>
    </row>
    <row r="71" spans="1:9" s="219" customFormat="1" ht="12" customHeight="1">
      <c r="B71" s="2024" t="s">
        <v>460</v>
      </c>
      <c r="C71" s="2024"/>
      <c r="D71" s="2024"/>
      <c r="E71" s="2024"/>
      <c r="F71" s="2024"/>
      <c r="I71" s="123"/>
    </row>
    <row r="72" spans="1:9" s="123" customFormat="1">
      <c r="B72" s="2024" t="s">
        <v>461</v>
      </c>
      <c r="C72" s="2024"/>
      <c r="D72" s="2024"/>
    </row>
    <row r="73" spans="1:9" s="123" customFormat="1" ht="13" thickBot="1"/>
    <row r="74" spans="1:9" s="123" customFormat="1" ht="15.75" customHeight="1" thickBot="1">
      <c r="A74" s="836" t="s">
        <v>375</v>
      </c>
      <c r="B74" s="946" t="s">
        <v>376</v>
      </c>
      <c r="C74" s="948"/>
    </row>
    <row r="75" spans="1:9" s="123" customFormat="1" ht="6" customHeight="1" thickBot="1">
      <c r="A75" s="848"/>
      <c r="B75" s="948"/>
      <c r="C75" s="948"/>
    </row>
    <row r="76" spans="1:9" s="123" customFormat="1" ht="15.75" customHeight="1" thickBot="1">
      <c r="A76" s="213" t="s">
        <v>377</v>
      </c>
      <c r="B76" s="2022" t="s">
        <v>1202</v>
      </c>
      <c r="C76" s="2022"/>
      <c r="D76" s="2022"/>
      <c r="E76" s="2023"/>
      <c r="F76" s="1027"/>
      <c r="G76" s="123" t="s">
        <v>353</v>
      </c>
    </row>
    <row r="77" spans="1:9" s="123" customFormat="1" ht="16" customHeight="1">
      <c r="I77" s="160" t="s">
        <v>344</v>
      </c>
    </row>
  </sheetData>
  <mergeCells count="37">
    <mergeCell ref="B27:C27"/>
    <mergeCell ref="B42:E42"/>
    <mergeCell ref="B39:C39"/>
    <mergeCell ref="B38:C38"/>
    <mergeCell ref="B26:D26"/>
    <mergeCell ref="B14:C14"/>
    <mergeCell ref="B18:E18"/>
    <mergeCell ref="B20:E20"/>
    <mergeCell ref="B25:C25"/>
    <mergeCell ref="B23:E23"/>
    <mergeCell ref="B1:D1"/>
    <mergeCell ref="B8:E8"/>
    <mergeCell ref="B9:D9"/>
    <mergeCell ref="B11:D11"/>
    <mergeCell ref="G1:H1"/>
    <mergeCell ref="G8:H8"/>
    <mergeCell ref="G22:I22"/>
    <mergeCell ref="G21:I21"/>
    <mergeCell ref="H16:I16"/>
    <mergeCell ref="H17:I17"/>
    <mergeCell ref="H18:I18"/>
    <mergeCell ref="H25:I25"/>
    <mergeCell ref="G23:I23"/>
    <mergeCell ref="B76:E76"/>
    <mergeCell ref="B72:D72"/>
    <mergeCell ref="D30:H30"/>
    <mergeCell ref="B32:D32"/>
    <mergeCell ref="A67:B67"/>
    <mergeCell ref="D50:G50"/>
    <mergeCell ref="C49:G49"/>
    <mergeCell ref="B71:F71"/>
    <mergeCell ref="B47:C47"/>
    <mergeCell ref="B30:C30"/>
    <mergeCell ref="B44:E44"/>
    <mergeCell ref="B43:E43"/>
    <mergeCell ref="H27:I27"/>
    <mergeCell ref="H26:I26"/>
  </mergeCells>
  <phoneticPr fontId="9" type="noConversion"/>
  <pageMargins left="0.47" right="0.19685039370078741" top="0.19685039370078741" bottom="0.19685039370078741" header="0" footer="0.19685039370078741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H51"/>
  <sheetViews>
    <sheetView showGridLines="0" topLeftCell="A17" workbookViewId="0">
      <selection activeCell="H36" sqref="H36"/>
    </sheetView>
  </sheetViews>
  <sheetFormatPr baseColWidth="10" defaultColWidth="11.453125" defaultRowHeight="12.5"/>
  <cols>
    <col min="1" max="1" width="5.54296875" style="542" customWidth="1"/>
    <col min="2" max="2" width="35.54296875" style="542" customWidth="1"/>
    <col min="3" max="8" width="12.54296875" style="542" customWidth="1"/>
    <col min="9" max="16384" width="11.453125" style="542"/>
  </cols>
  <sheetData>
    <row r="1" spans="1:8" ht="16" customHeight="1">
      <c r="A1" s="220" t="s">
        <v>90</v>
      </c>
      <c r="B1" s="2060">
        <f>tc_SIGLESEM</f>
        <v>0</v>
      </c>
      <c r="C1" s="2060"/>
      <c r="D1" s="2060"/>
      <c r="E1" s="123"/>
      <c r="F1" s="2065" t="s">
        <v>91</v>
      </c>
      <c r="G1" s="2065"/>
      <c r="H1" s="1105">
        <f>tc_DCLOT</f>
        <v>0</v>
      </c>
    </row>
    <row r="2" spans="1:8" ht="6.65" customHeight="1">
      <c r="A2" s="283"/>
      <c r="B2" s="283"/>
      <c r="C2" s="283"/>
      <c r="D2" s="283"/>
      <c r="E2" s="283"/>
      <c r="F2" s="283"/>
      <c r="G2" s="283"/>
    </row>
    <row r="3" spans="1:8" s="4" customFormat="1" ht="12" customHeight="1" thickBot="1">
      <c r="A3" s="125"/>
      <c r="B3" s="125"/>
      <c r="C3" s="125"/>
      <c r="D3" s="125"/>
      <c r="E3" s="125"/>
      <c r="F3" s="125"/>
      <c r="G3" s="125"/>
    </row>
    <row r="4" spans="1:8" s="636" customFormat="1" ht="19" thickTop="1" thickBot="1">
      <c r="A4" s="283"/>
      <c r="B4" s="1890" t="s">
        <v>1137</v>
      </c>
      <c r="C4" s="1891"/>
      <c r="D4" s="1891"/>
      <c r="E4" s="1892"/>
      <c r="F4" s="283"/>
      <c r="G4" s="283"/>
      <c r="H4" s="62" t="s">
        <v>462</v>
      </c>
    </row>
    <row r="5" spans="1:8" s="636" customFormat="1" ht="17.25" customHeight="1">
      <c r="A5" s="283"/>
      <c r="B5" s="637"/>
      <c r="C5" s="637"/>
      <c r="D5" s="637"/>
      <c r="E5" s="637"/>
      <c r="F5" s="283"/>
      <c r="G5" s="283"/>
      <c r="H5" s="283"/>
    </row>
    <row r="6" spans="1:8" s="636" customFormat="1" ht="12" customHeight="1" thickBot="1">
      <c r="A6" s="283"/>
      <c r="B6" s="637"/>
      <c r="C6" s="637"/>
      <c r="D6" s="637"/>
      <c r="E6" s="637"/>
      <c r="F6" s="637"/>
      <c r="G6" s="637"/>
      <c r="H6" s="637"/>
    </row>
    <row r="7" spans="1:8" s="636" customFormat="1" ht="12" customHeight="1">
      <c r="A7" s="637"/>
      <c r="B7" s="637"/>
      <c r="C7" s="221" t="s">
        <v>141</v>
      </c>
      <c r="D7" s="637"/>
      <c r="E7" s="221" t="s">
        <v>141</v>
      </c>
      <c r="F7" s="221" t="s">
        <v>463</v>
      </c>
      <c r="G7" s="637"/>
      <c r="H7" s="222" t="s">
        <v>464</v>
      </c>
    </row>
    <row r="8" spans="1:8" s="636" customFormat="1" ht="15.75" customHeight="1">
      <c r="A8" s="848" t="s">
        <v>465</v>
      </c>
      <c r="B8" s="849" t="s">
        <v>1069</v>
      </c>
      <c r="C8" s="224" t="s">
        <v>466</v>
      </c>
      <c r="D8" s="637"/>
      <c r="E8" s="224" t="s">
        <v>466</v>
      </c>
      <c r="F8" s="224" t="s">
        <v>467</v>
      </c>
      <c r="G8" s="637"/>
      <c r="H8" s="225" t="s">
        <v>468</v>
      </c>
    </row>
    <row r="9" spans="1:8" s="636" customFormat="1" ht="15.75" customHeight="1">
      <c r="A9" s="637"/>
      <c r="B9" s="223"/>
      <c r="C9" s="224" t="s">
        <v>469</v>
      </c>
      <c r="D9" s="638"/>
      <c r="E9" s="224" t="s">
        <v>470</v>
      </c>
      <c r="F9" s="224" t="s">
        <v>471</v>
      </c>
      <c r="G9" s="638"/>
      <c r="H9" s="225" t="s">
        <v>469</v>
      </c>
    </row>
    <row r="10" spans="1:8" s="636" customFormat="1">
      <c r="A10" s="637"/>
      <c r="B10" s="637" t="s">
        <v>472</v>
      </c>
      <c r="C10" s="639" t="s">
        <v>473</v>
      </c>
      <c r="D10" s="637"/>
      <c r="E10" s="640"/>
      <c r="F10" s="639" t="s">
        <v>474</v>
      </c>
      <c r="G10" s="637"/>
      <c r="H10" s="641" t="s">
        <v>475</v>
      </c>
    </row>
    <row r="11" spans="1:8" s="636" customFormat="1" ht="3.75" customHeight="1">
      <c r="A11" s="637"/>
      <c r="B11" s="637"/>
      <c r="C11" s="642"/>
      <c r="D11" s="637"/>
      <c r="E11" s="642"/>
      <c r="F11" s="642"/>
      <c r="G11" s="637"/>
      <c r="H11" s="643"/>
    </row>
    <row r="12" spans="1:8" s="636" customFormat="1" ht="24.75" customHeight="1">
      <c r="A12" s="644" t="s">
        <v>480</v>
      </c>
      <c r="B12" s="645" t="s">
        <v>481</v>
      </c>
      <c r="C12" s="824"/>
      <c r="D12" s="646"/>
      <c r="E12" s="824"/>
      <c r="F12" s="824"/>
      <c r="G12" s="647"/>
      <c r="H12" s="1140">
        <f>+F12+C12</f>
        <v>0</v>
      </c>
    </row>
    <row r="13" spans="1:8" s="636" customFormat="1" ht="27" customHeight="1">
      <c r="A13" s="644" t="s">
        <v>482</v>
      </c>
      <c r="B13" s="645" t="s">
        <v>483</v>
      </c>
      <c r="C13" s="824"/>
      <c r="D13" s="646"/>
      <c r="E13" s="824"/>
      <c r="F13" s="824"/>
      <c r="G13" s="647"/>
      <c r="H13" s="1140">
        <f>+F13+C13</f>
        <v>0</v>
      </c>
    </row>
    <row r="14" spans="1:8" s="636" customFormat="1" ht="21" customHeight="1">
      <c r="A14" s="637" t="s">
        <v>484</v>
      </c>
      <c r="B14" s="647" t="s">
        <v>485</v>
      </c>
      <c r="C14" s="824"/>
      <c r="D14" s="646"/>
      <c r="E14" s="824"/>
      <c r="F14" s="824"/>
      <c r="G14" s="647"/>
      <c r="H14" s="1140">
        <f>+F14+C14</f>
        <v>0</v>
      </c>
    </row>
    <row r="15" spans="1:8" s="636" customFormat="1" ht="3" customHeight="1" thickBot="1">
      <c r="A15" s="637"/>
      <c r="B15" s="647"/>
      <c r="C15" s="649"/>
      <c r="D15" s="646"/>
      <c r="E15" s="649"/>
      <c r="F15" s="649"/>
      <c r="G15" s="647"/>
      <c r="H15" s="650"/>
    </row>
    <row r="16" spans="1:8" s="853" customFormat="1" ht="23.25" customHeight="1" thickTop="1">
      <c r="A16" s="850" t="s">
        <v>486</v>
      </c>
      <c r="B16" s="851" t="s">
        <v>96</v>
      </c>
      <c r="C16" s="1142">
        <f>+C12+C13+C14</f>
        <v>0</v>
      </c>
      <c r="D16" s="852"/>
      <c r="E16" s="1142">
        <f>+E12+E13+E14</f>
        <v>0</v>
      </c>
      <c r="F16" s="1142">
        <f>+F12+F13+F14</f>
        <v>0</v>
      </c>
      <c r="G16" s="852"/>
      <c r="H16" s="1206">
        <f>+H12+H13+H14</f>
        <v>0</v>
      </c>
    </row>
    <row r="17" spans="1:8" s="636" customFormat="1" ht="2.25" customHeight="1">
      <c r="A17" s="637"/>
      <c r="B17" s="651"/>
      <c r="C17" s="652"/>
      <c r="D17" s="646"/>
      <c r="E17" s="652"/>
      <c r="F17" s="652"/>
      <c r="G17" s="647"/>
      <c r="H17" s="653"/>
    </row>
    <row r="18" spans="1:8" s="636" customFormat="1" ht="18.75" customHeight="1">
      <c r="A18" s="637" t="s">
        <v>487</v>
      </c>
      <c r="B18" s="647" t="s">
        <v>488</v>
      </c>
      <c r="C18" s="824"/>
      <c r="D18" s="646"/>
      <c r="E18" s="824"/>
      <c r="F18" s="824"/>
      <c r="G18" s="647"/>
      <c r="H18" s="1140">
        <f>+F18+C18</f>
        <v>0</v>
      </c>
    </row>
    <row r="19" spans="1:8" s="636" customFormat="1" ht="23.25" customHeight="1">
      <c r="A19" s="637" t="s">
        <v>489</v>
      </c>
      <c r="B19" s="647" t="s">
        <v>490</v>
      </c>
      <c r="C19" s="824"/>
      <c r="D19" s="646"/>
      <c r="E19" s="824"/>
      <c r="F19" s="824"/>
      <c r="G19" s="647"/>
      <c r="H19" s="1140">
        <f>+F19+C19</f>
        <v>0</v>
      </c>
    </row>
    <row r="20" spans="1:8" s="636" customFormat="1" ht="3" customHeight="1" thickBot="1">
      <c r="A20" s="637"/>
      <c r="B20" s="647"/>
      <c r="C20" s="654"/>
      <c r="D20" s="646"/>
      <c r="E20" s="654"/>
      <c r="F20" s="654"/>
      <c r="G20" s="647"/>
      <c r="H20" s="655"/>
    </row>
    <row r="21" spans="1:8" s="636" customFormat="1" ht="26.25" customHeight="1">
      <c r="A21" s="637"/>
      <c r="B21" s="656" t="s">
        <v>491</v>
      </c>
      <c r="C21" s="2061" t="s">
        <v>492</v>
      </c>
      <c r="D21" s="2061"/>
      <c r="E21" s="2061"/>
      <c r="F21" s="2061"/>
      <c r="G21" s="2061"/>
      <c r="H21" s="658"/>
    </row>
    <row r="22" spans="1:8" s="636" customFormat="1" ht="24.75" customHeight="1">
      <c r="A22" s="637"/>
      <c r="B22" s="648"/>
      <c r="C22" s="648"/>
      <c r="D22" s="659"/>
      <c r="E22" s="659"/>
      <c r="F22" s="659"/>
      <c r="G22" s="659"/>
      <c r="H22" s="659"/>
    </row>
    <row r="23" spans="1:8" s="636" customFormat="1" ht="17.25" customHeight="1">
      <c r="A23" s="637"/>
      <c r="B23" s="656"/>
      <c r="C23" s="659"/>
      <c r="D23" s="648"/>
      <c r="E23" s="657"/>
      <c r="F23" s="659"/>
      <c r="G23" s="659"/>
      <c r="H23" s="660"/>
    </row>
    <row r="24" spans="1:8" s="636" customFormat="1" ht="17.25" customHeight="1">
      <c r="A24" s="637"/>
      <c r="B24" s="656"/>
      <c r="C24" s="659"/>
      <c r="D24" s="648"/>
      <c r="E24" s="657"/>
      <c r="F24" s="659"/>
      <c r="G24" s="659"/>
      <c r="H24" s="660"/>
    </row>
    <row r="25" spans="1:8" ht="18.75" customHeight="1" thickBot="1">
      <c r="A25" s="283"/>
      <c r="B25" s="661"/>
      <c r="C25" s="662"/>
      <c r="D25" s="662"/>
      <c r="E25" s="662"/>
      <c r="F25" s="662"/>
      <c r="G25" s="662"/>
      <c r="H25" s="663"/>
    </row>
    <row r="26" spans="1:8" ht="15.5">
      <c r="A26" s="129" t="s">
        <v>493</v>
      </c>
      <c r="B26" s="664" t="s">
        <v>494</v>
      </c>
      <c r="C26" s="2062" t="s">
        <v>495</v>
      </c>
      <c r="D26" s="2063"/>
      <c r="E26" s="2063"/>
      <c r="F26" s="2063"/>
      <c r="G26" s="2064"/>
      <c r="H26" s="665"/>
    </row>
    <row r="27" spans="1:8" ht="12" customHeight="1">
      <c r="A27" s="283"/>
      <c r="B27" s="661"/>
      <c r="C27" s="2068" t="s">
        <v>496</v>
      </c>
      <c r="D27" s="2069"/>
      <c r="E27" s="2069"/>
      <c r="F27" s="2069"/>
      <c r="G27" s="2070"/>
      <c r="H27" s="665"/>
    </row>
    <row r="28" spans="1:8" ht="12" customHeight="1">
      <c r="A28" s="283"/>
      <c r="B28" s="661"/>
      <c r="C28" s="666" t="s">
        <v>497</v>
      </c>
      <c r="D28" s="667" t="s">
        <v>498</v>
      </c>
      <c r="E28" s="667" t="s">
        <v>499</v>
      </c>
      <c r="F28" s="667" t="s">
        <v>500</v>
      </c>
      <c r="G28" s="668" t="s">
        <v>501</v>
      </c>
      <c r="H28" s="669"/>
    </row>
    <row r="29" spans="1:8" ht="12" customHeight="1">
      <c r="A29" s="283"/>
      <c r="B29" s="661"/>
      <c r="C29" s="854" t="s">
        <v>502</v>
      </c>
      <c r="D29" s="855" t="s">
        <v>502</v>
      </c>
      <c r="E29" s="855" t="s">
        <v>504</v>
      </c>
      <c r="F29" s="855" t="s">
        <v>503</v>
      </c>
      <c r="G29" s="856" t="s">
        <v>1138</v>
      </c>
      <c r="H29" s="669"/>
    </row>
    <row r="30" spans="1:8" ht="3.75" customHeight="1">
      <c r="A30" s="283"/>
      <c r="B30" s="661"/>
      <c r="C30" s="670"/>
      <c r="D30" s="671"/>
      <c r="E30" s="671"/>
      <c r="F30" s="671"/>
      <c r="G30" s="672"/>
      <c r="H30" s="647"/>
    </row>
    <row r="31" spans="1:8" ht="25">
      <c r="A31" s="644" t="s">
        <v>505</v>
      </c>
      <c r="B31" s="645" t="s">
        <v>481</v>
      </c>
      <c r="C31" s="1006"/>
      <c r="D31" s="824"/>
      <c r="E31" s="824"/>
      <c r="F31" s="824"/>
      <c r="G31" s="1034"/>
      <c r="H31" s="646"/>
    </row>
    <row r="32" spans="1:8" ht="21.75" customHeight="1">
      <c r="A32" s="644"/>
      <c r="B32" s="645" t="s">
        <v>506</v>
      </c>
      <c r="C32" s="1006"/>
      <c r="D32" s="674"/>
      <c r="E32" s="824"/>
      <c r="F32" s="824"/>
      <c r="G32" s="674"/>
      <c r="H32" s="646"/>
    </row>
    <row r="33" spans="1:8" ht="25">
      <c r="A33" s="644" t="s">
        <v>507</v>
      </c>
      <c r="B33" s="645" t="s">
        <v>483</v>
      </c>
      <c r="C33" s="673"/>
      <c r="D33" s="824"/>
      <c r="E33" s="674"/>
      <c r="F33" s="674"/>
      <c r="G33" s="1034"/>
      <c r="H33" s="646"/>
    </row>
    <row r="34" spans="1:8" s="859" customFormat="1" ht="26.25" customHeight="1">
      <c r="A34" s="862" t="s">
        <v>508</v>
      </c>
      <c r="B34" s="860" t="s">
        <v>485</v>
      </c>
      <c r="C34" s="857"/>
      <c r="D34" s="824"/>
      <c r="E34" s="858"/>
      <c r="F34" s="858"/>
      <c r="G34" s="1034"/>
      <c r="H34" s="852"/>
    </row>
    <row r="35" spans="1:8" ht="2.25" customHeight="1" thickBot="1">
      <c r="A35" s="637"/>
      <c r="B35" s="647"/>
      <c r="C35" s="675"/>
      <c r="D35" s="649"/>
      <c r="E35" s="649"/>
      <c r="F35" s="649"/>
      <c r="G35" s="676"/>
      <c r="H35" s="646"/>
    </row>
    <row r="36" spans="1:8" ht="23.25" customHeight="1" thickTop="1">
      <c r="A36" s="637" t="s">
        <v>509</v>
      </c>
      <c r="B36" s="651" t="s">
        <v>97</v>
      </c>
      <c r="C36" s="1141">
        <f>+C31</f>
        <v>0</v>
      </c>
      <c r="D36" s="1142">
        <f>+D31+D33+D34</f>
        <v>0</v>
      </c>
      <c r="E36" s="1207">
        <f>+E31</f>
        <v>0</v>
      </c>
      <c r="F36" s="1142">
        <f>+F31</f>
        <v>0</v>
      </c>
      <c r="G36" s="1208">
        <f>+G31+G33+G34</f>
        <v>0</v>
      </c>
      <c r="H36" s="753">
        <f>SUM(C36:G36)</f>
        <v>0</v>
      </c>
    </row>
    <row r="37" spans="1:8" ht="6.65" customHeight="1">
      <c r="A37" s="637"/>
      <c r="B37" s="651"/>
      <c r="C37" s="677"/>
      <c r="D37" s="652"/>
      <c r="E37" s="652"/>
      <c r="F37" s="652"/>
      <c r="G37" s="678"/>
      <c r="H37" s="646"/>
    </row>
    <row r="38" spans="1:8" ht="19.5" customHeight="1">
      <c r="A38" s="637" t="s">
        <v>510</v>
      </c>
      <c r="B38" s="647" t="s">
        <v>488</v>
      </c>
      <c r="C38" s="1006"/>
      <c r="D38" s="824"/>
      <c r="E38" s="824"/>
      <c r="F38" s="824"/>
      <c r="G38" s="1034"/>
      <c r="H38" s="646"/>
    </row>
    <row r="39" spans="1:8" s="859" customFormat="1" ht="22.5" customHeight="1">
      <c r="A39" s="862" t="s">
        <v>511</v>
      </c>
      <c r="B39" s="860" t="s">
        <v>490</v>
      </c>
      <c r="C39" s="1006"/>
      <c r="D39" s="824"/>
      <c r="E39" s="824"/>
      <c r="F39" s="824"/>
      <c r="G39" s="1034"/>
      <c r="H39" s="852"/>
    </row>
    <row r="40" spans="1:8" s="636" customFormat="1" ht="3" customHeight="1" thickBot="1">
      <c r="A40" s="637"/>
      <c r="B40" s="647"/>
      <c r="C40" s="679"/>
      <c r="D40" s="680"/>
      <c r="E40" s="680"/>
      <c r="F40" s="680"/>
      <c r="G40" s="681"/>
      <c r="H40" s="647"/>
    </row>
    <row r="41" spans="1:8" s="636" customFormat="1" ht="6.65" customHeight="1">
      <c r="A41" s="637"/>
      <c r="B41" s="647"/>
      <c r="C41" s="658"/>
      <c r="D41" s="647"/>
      <c r="E41" s="658"/>
      <c r="F41" s="658"/>
      <c r="G41" s="647"/>
      <c r="H41" s="658"/>
    </row>
    <row r="42" spans="1:8" s="636" customFormat="1" ht="12" customHeight="1" thickBot="1">
      <c r="A42" s="637"/>
      <c r="B42" s="648"/>
      <c r="C42" s="736"/>
      <c r="D42" s="737"/>
      <c r="E42" s="734"/>
      <c r="F42" s="734"/>
      <c r="G42" s="738" t="s">
        <v>1140</v>
      </c>
      <c r="H42" s="735"/>
    </row>
    <row r="43" spans="1:8" s="636" customFormat="1" ht="7.5" customHeight="1">
      <c r="A43" s="637"/>
      <c r="B43" s="648"/>
      <c r="C43" s="739"/>
      <c r="D43" s="682"/>
      <c r="E43" s="734"/>
      <c r="F43" s="648"/>
      <c r="G43" s="683"/>
      <c r="H43" s="735"/>
    </row>
    <row r="44" spans="1:8" ht="24" customHeight="1">
      <c r="A44" s="2071" t="s">
        <v>1139</v>
      </c>
      <c r="B44" s="2071"/>
      <c r="C44" s="2071"/>
      <c r="D44" s="682" t="s">
        <v>378</v>
      </c>
      <c r="E44" s="2066" t="s">
        <v>512</v>
      </c>
      <c r="F44" s="2067"/>
      <c r="G44" s="1035"/>
      <c r="H44" s="735"/>
    </row>
    <row r="45" spans="1:8" ht="24" customHeight="1">
      <c r="A45" s="2071" t="s">
        <v>1141</v>
      </c>
      <c r="B45" s="2071"/>
      <c r="C45" s="2071"/>
      <c r="D45" s="682" t="s">
        <v>379</v>
      </c>
      <c r="E45" s="2066" t="s">
        <v>513</v>
      </c>
      <c r="F45" s="2067"/>
      <c r="G45" s="1035"/>
      <c r="H45" s="735"/>
    </row>
    <row r="46" spans="1:8" ht="24" customHeight="1">
      <c r="A46" s="2071" t="s">
        <v>1142</v>
      </c>
      <c r="B46" s="2071"/>
      <c r="C46" s="2071"/>
      <c r="D46" s="949" t="s">
        <v>380</v>
      </c>
      <c r="E46" s="2066" t="s">
        <v>128</v>
      </c>
      <c r="F46" s="2067"/>
      <c r="G46" s="1036"/>
      <c r="H46" s="735"/>
    </row>
    <row r="47" spans="1:8" ht="24" customHeight="1">
      <c r="A47" s="2071" t="s">
        <v>1143</v>
      </c>
      <c r="B47" s="2071"/>
      <c r="C47" s="2071"/>
      <c r="D47" s="949" t="s">
        <v>381</v>
      </c>
      <c r="E47" s="2066" t="s">
        <v>514</v>
      </c>
      <c r="F47" s="2067"/>
      <c r="G47" s="1036"/>
      <c r="H47" s="740"/>
    </row>
    <row r="48" spans="1:8" ht="24" customHeight="1">
      <c r="A48" s="2071" t="s">
        <v>1144</v>
      </c>
      <c r="B48" s="2071"/>
      <c r="C48" s="2071"/>
      <c r="D48" s="949" t="s">
        <v>382</v>
      </c>
      <c r="E48" s="2066" t="s">
        <v>129</v>
      </c>
      <c r="F48" s="2067"/>
      <c r="G48" s="1036"/>
      <c r="H48" s="740"/>
    </row>
    <row r="49" spans="1:8" ht="9.75" customHeight="1" thickBot="1">
      <c r="A49" s="283"/>
      <c r="B49" s="661"/>
      <c r="C49" s="736"/>
      <c r="D49" s="684"/>
      <c r="E49" s="684"/>
      <c r="F49" s="685"/>
      <c r="G49" s="686"/>
      <c r="H49" s="740"/>
    </row>
    <row r="50" spans="1:8">
      <c r="A50" s="283"/>
      <c r="B50" s="661"/>
      <c r="C50" s="687"/>
      <c r="D50" s="637"/>
      <c r="E50" s="687"/>
      <c r="F50" s="661"/>
      <c r="G50" s="661"/>
      <c r="H50" s="661"/>
    </row>
    <row r="51" spans="1:8" ht="13">
      <c r="A51" s="283"/>
      <c r="B51" s="661"/>
      <c r="C51" s="661"/>
      <c r="D51" s="661"/>
      <c r="E51" s="687"/>
      <c r="F51" s="661"/>
      <c r="G51" s="661"/>
      <c r="H51" s="160" t="s">
        <v>462</v>
      </c>
    </row>
  </sheetData>
  <mergeCells count="16">
    <mergeCell ref="E47:F47"/>
    <mergeCell ref="E48:F48"/>
    <mergeCell ref="C27:G27"/>
    <mergeCell ref="E44:F44"/>
    <mergeCell ref="E45:F45"/>
    <mergeCell ref="E46:F46"/>
    <mergeCell ref="A45:C45"/>
    <mergeCell ref="A46:C46"/>
    <mergeCell ref="A47:C47"/>
    <mergeCell ref="A48:C48"/>
    <mergeCell ref="A44:C44"/>
    <mergeCell ref="B1:D1"/>
    <mergeCell ref="B4:E4"/>
    <mergeCell ref="C21:G21"/>
    <mergeCell ref="C26:G26"/>
    <mergeCell ref="F1:G1"/>
  </mergeCells>
  <phoneticPr fontId="9" type="noConversion"/>
  <printOptions horizontalCentered="1" verticalCentered="1"/>
  <pageMargins left="0.43307086614173229" right="0.19685039370078741" top="0.19685039370078741" bottom="0.39370078740157483" header="0.27559055118110237" footer="0.39370078740157483"/>
  <pageSetup paperSize="9" scale="8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G70"/>
  <sheetViews>
    <sheetView showGridLines="0" topLeftCell="A33" workbookViewId="0">
      <selection activeCell="G3" sqref="G3"/>
    </sheetView>
  </sheetViews>
  <sheetFormatPr baseColWidth="10" defaultColWidth="11.453125" defaultRowHeight="12.5"/>
  <cols>
    <col min="1" max="1" width="5.54296875" style="66" customWidth="1"/>
    <col min="2" max="2" width="6.54296875" style="66" customWidth="1"/>
    <col min="3" max="3" width="60.54296875" style="66" customWidth="1"/>
    <col min="4" max="6" width="12.54296875" style="66" customWidth="1"/>
    <col min="7" max="16384" width="11.453125" style="66"/>
  </cols>
  <sheetData>
    <row r="1" spans="1:6" ht="16" customHeight="1">
      <c r="A1" s="120" t="s">
        <v>90</v>
      </c>
      <c r="B1" s="2078">
        <f>tc_SIGLESEM</f>
        <v>0</v>
      </c>
      <c r="C1" s="2078"/>
      <c r="D1" s="2079" t="s">
        <v>91</v>
      </c>
      <c r="E1" s="2079"/>
      <c r="F1" s="1105">
        <f>tc_DCLOT</f>
        <v>0</v>
      </c>
    </row>
    <row r="2" spans="1:6" ht="12" customHeight="1" thickBot="1"/>
    <row r="3" spans="1:6" ht="19" thickTop="1" thickBot="1">
      <c r="A3" s="65"/>
      <c r="B3" s="65"/>
      <c r="C3" s="754" t="s">
        <v>515</v>
      </c>
      <c r="D3" s="702" t="s">
        <v>1620</v>
      </c>
      <c r="E3" s="703"/>
      <c r="F3" s="62" t="s">
        <v>516</v>
      </c>
    </row>
    <row r="4" spans="1:6" ht="9" customHeight="1" thickTop="1" thickBot="1"/>
    <row r="5" spans="1:6" ht="12" customHeight="1">
      <c r="A5" s="107"/>
      <c r="B5" s="108"/>
      <c r="C5" s="109"/>
      <c r="D5" s="110" t="s">
        <v>517</v>
      </c>
      <c r="E5" s="110" t="s">
        <v>518</v>
      </c>
      <c r="F5" s="111" t="s">
        <v>517</v>
      </c>
    </row>
    <row r="6" spans="1:6" ht="12" customHeight="1">
      <c r="A6" s="112"/>
      <c r="B6" s="74"/>
      <c r="C6" s="75"/>
      <c r="D6" s="77" t="s">
        <v>519</v>
      </c>
      <c r="E6" s="77" t="s">
        <v>520</v>
      </c>
      <c r="F6" s="113" t="s">
        <v>521</v>
      </c>
    </row>
    <row r="7" spans="1:6" customFormat="1" ht="6.65" customHeight="1">
      <c r="A7" s="93"/>
      <c r="B7" s="1"/>
      <c r="C7" s="1"/>
      <c r="D7" s="2"/>
      <c r="E7" s="2"/>
      <c r="F7" s="94"/>
    </row>
    <row r="8" spans="1:6" ht="15.5">
      <c r="A8" s="114" t="s">
        <v>522</v>
      </c>
      <c r="B8" s="2074" t="s">
        <v>523</v>
      </c>
      <c r="C8" s="2075"/>
      <c r="D8" s="67"/>
      <c r="E8" s="68"/>
      <c r="F8" s="1097"/>
    </row>
    <row r="9" spans="1:6" ht="15" customHeight="1">
      <c r="A9" s="115" t="s">
        <v>145</v>
      </c>
      <c r="B9" s="69"/>
      <c r="C9" s="68" t="s">
        <v>524</v>
      </c>
      <c r="D9" s="825"/>
      <c r="E9" s="825"/>
      <c r="F9" s="1143">
        <f>D9-E9</f>
        <v>0</v>
      </c>
    </row>
    <row r="10" spans="1:6" ht="15" customHeight="1">
      <c r="A10" s="115" t="s">
        <v>147</v>
      </c>
      <c r="B10" s="69"/>
      <c r="C10" s="68" t="s">
        <v>525</v>
      </c>
      <c r="D10" s="825"/>
      <c r="E10" s="825"/>
      <c r="F10" s="1143">
        <f t="shared" ref="F10:F17" si="0">D10-E10</f>
        <v>0</v>
      </c>
    </row>
    <row r="11" spans="1:6" ht="15" customHeight="1">
      <c r="A11" s="115" t="s">
        <v>148</v>
      </c>
      <c r="B11" s="69"/>
      <c r="C11" s="68" t="s">
        <v>526</v>
      </c>
      <c r="D11" s="825"/>
      <c r="E11" s="825"/>
      <c r="F11" s="1143">
        <f t="shared" si="0"/>
        <v>0</v>
      </c>
    </row>
    <row r="12" spans="1:6" ht="15" customHeight="1">
      <c r="A12" s="115" t="s">
        <v>150</v>
      </c>
      <c r="B12" s="69"/>
      <c r="C12" s="68" t="s">
        <v>527</v>
      </c>
      <c r="D12" s="825"/>
      <c r="E12" s="825"/>
      <c r="F12" s="1143">
        <f t="shared" si="0"/>
        <v>0</v>
      </c>
    </row>
    <row r="13" spans="1:6" ht="15" customHeight="1">
      <c r="A13" s="115" t="s">
        <v>152</v>
      </c>
      <c r="B13" s="69"/>
      <c r="C13" s="68" t="s">
        <v>528</v>
      </c>
      <c r="D13" s="825"/>
      <c r="E13" s="825"/>
      <c r="F13" s="1143">
        <f t="shared" si="0"/>
        <v>0</v>
      </c>
    </row>
    <row r="14" spans="1:6" ht="15" customHeight="1">
      <c r="A14" s="115" t="s">
        <v>155</v>
      </c>
      <c r="B14" s="69"/>
      <c r="C14" s="68" t="s">
        <v>529</v>
      </c>
      <c r="D14" s="825"/>
      <c r="E14" s="825"/>
      <c r="F14" s="1143">
        <f t="shared" si="0"/>
        <v>0</v>
      </c>
    </row>
    <row r="15" spans="1:6" ht="15" customHeight="1">
      <c r="A15" s="115" t="s">
        <v>157</v>
      </c>
      <c r="B15" s="69"/>
      <c r="C15" s="68" t="s">
        <v>530</v>
      </c>
      <c r="D15" s="825"/>
      <c r="E15" s="825"/>
      <c r="F15" s="1143">
        <f t="shared" si="0"/>
        <v>0</v>
      </c>
    </row>
    <row r="16" spans="1:6" ht="15" customHeight="1">
      <c r="A16" s="115" t="s">
        <v>159</v>
      </c>
      <c r="B16" s="69"/>
      <c r="C16" s="1244" t="s">
        <v>1145</v>
      </c>
      <c r="D16" s="825"/>
      <c r="E16" s="825"/>
      <c r="F16" s="1143">
        <f t="shared" si="0"/>
        <v>0</v>
      </c>
    </row>
    <row r="17" spans="1:7" ht="15" customHeight="1">
      <c r="A17" s="115" t="s">
        <v>161</v>
      </c>
      <c r="B17" s="69"/>
      <c r="C17" s="68" t="s">
        <v>532</v>
      </c>
      <c r="D17" s="825"/>
      <c r="E17" s="825"/>
      <c r="F17" s="1143">
        <f t="shared" si="0"/>
        <v>0</v>
      </c>
    </row>
    <row r="18" spans="1:7" ht="3" customHeight="1" thickBot="1">
      <c r="A18" s="115"/>
      <c r="B18" s="69"/>
      <c r="C18" s="68"/>
      <c r="D18" s="781"/>
      <c r="E18" s="781"/>
      <c r="F18" s="782"/>
    </row>
    <row r="19" spans="1:7" ht="15" customHeight="1" thickTop="1">
      <c r="A19" s="115"/>
      <c r="B19" s="70"/>
      <c r="C19" s="71" t="s">
        <v>124</v>
      </c>
      <c r="D19" s="1144">
        <f>SUM(D9:D18)</f>
        <v>0</v>
      </c>
      <c r="E19" s="1144">
        <f>SUM(E9:E18)</f>
        <v>0</v>
      </c>
      <c r="F19" s="1145">
        <f>SUM(F9:F18)</f>
        <v>0</v>
      </c>
    </row>
    <row r="20" spans="1:7" ht="15" customHeight="1">
      <c r="A20" s="115"/>
      <c r="B20" s="69"/>
      <c r="C20" s="71"/>
      <c r="D20" s="1294"/>
      <c r="E20" s="1294"/>
      <c r="F20" s="1295"/>
    </row>
    <row r="21" spans="1:7" ht="3" customHeight="1" thickBot="1">
      <c r="A21" s="115"/>
      <c r="B21" s="69"/>
      <c r="C21" s="68"/>
      <c r="D21" s="471"/>
      <c r="E21" s="471"/>
      <c r="F21" s="474"/>
    </row>
    <row r="22" spans="1:7" ht="16" thickTop="1">
      <c r="A22" s="114" t="s">
        <v>536</v>
      </c>
      <c r="B22" s="2074" t="s">
        <v>537</v>
      </c>
      <c r="C22" s="2075"/>
      <c r="D22" s="826"/>
      <c r="E22" s="826"/>
      <c r="F22" s="1145">
        <f>D22-E22</f>
        <v>0</v>
      </c>
    </row>
    <row r="23" spans="1:7" ht="3" customHeight="1" thickBot="1">
      <c r="A23" s="115"/>
      <c r="B23" s="69"/>
      <c r="C23" s="68"/>
      <c r="D23" s="781"/>
      <c r="E23" s="781"/>
      <c r="F23" s="782"/>
    </row>
    <row r="24" spans="1:7" ht="16" thickTop="1">
      <c r="A24" s="114" t="s">
        <v>538</v>
      </c>
      <c r="B24" s="2074" t="s">
        <v>539</v>
      </c>
      <c r="C24" s="2075"/>
      <c r="D24" s="826"/>
      <c r="E24" s="826"/>
      <c r="F24" s="1145">
        <f>D24-E24</f>
        <v>0</v>
      </c>
    </row>
    <row r="25" spans="1:7" ht="15.5">
      <c r="A25" s="114" t="s">
        <v>540</v>
      </c>
      <c r="B25" s="2074" t="s">
        <v>541</v>
      </c>
      <c r="C25" s="2075"/>
      <c r="D25" s="472"/>
      <c r="E25" s="472"/>
      <c r="F25" s="473"/>
    </row>
    <row r="26" spans="1:7" ht="12" customHeight="1">
      <c r="A26" s="115" t="s">
        <v>294</v>
      </c>
      <c r="B26" s="69"/>
      <c r="C26" s="68" t="s">
        <v>542</v>
      </c>
      <c r="D26" s="825"/>
      <c r="E26" s="825"/>
      <c r="F26" s="1143">
        <f>D26-E26</f>
        <v>0</v>
      </c>
    </row>
    <row r="27" spans="1:7" ht="15" customHeight="1">
      <c r="A27" s="115" t="s">
        <v>295</v>
      </c>
      <c r="B27" s="69"/>
      <c r="C27" s="68" t="s">
        <v>543</v>
      </c>
      <c r="D27" s="825"/>
      <c r="E27" s="825"/>
      <c r="F27" s="1143">
        <f>D27-E27</f>
        <v>0</v>
      </c>
    </row>
    <row r="28" spans="1:7" ht="15" customHeight="1">
      <c r="A28" s="115" t="s">
        <v>297</v>
      </c>
      <c r="B28" s="69"/>
      <c r="C28" s="1244" t="s">
        <v>1146</v>
      </c>
      <c r="D28" s="825"/>
      <c r="E28" s="825"/>
      <c r="F28" s="1143">
        <f>D28-E28</f>
        <v>0</v>
      </c>
    </row>
    <row r="29" spans="1:7" ht="15" customHeight="1">
      <c r="A29" s="115" t="s">
        <v>299</v>
      </c>
      <c r="B29" s="69"/>
      <c r="C29" s="68" t="s">
        <v>545</v>
      </c>
      <c r="D29" s="825"/>
      <c r="E29" s="825"/>
      <c r="F29" s="1143">
        <f>D29-E29</f>
        <v>0</v>
      </c>
    </row>
    <row r="30" spans="1:7" ht="15" customHeight="1">
      <c r="A30" s="115" t="s">
        <v>301</v>
      </c>
      <c r="B30" s="69"/>
      <c r="C30" s="1244" t="s">
        <v>1085</v>
      </c>
      <c r="D30" s="825"/>
      <c r="E30" s="825"/>
      <c r="F30" s="1143">
        <f>D30-E30</f>
        <v>0</v>
      </c>
    </row>
    <row r="31" spans="1:7" ht="3" customHeight="1" thickBot="1">
      <c r="A31" s="115"/>
      <c r="B31" s="69"/>
      <c r="C31" s="68"/>
      <c r="D31" s="781"/>
      <c r="E31" s="781"/>
      <c r="F31" s="782"/>
    </row>
    <row r="32" spans="1:7" ht="15" customHeight="1" thickTop="1">
      <c r="A32" s="115"/>
      <c r="B32" s="69"/>
      <c r="C32" s="71" t="s">
        <v>547</v>
      </c>
      <c r="D32" s="1144">
        <f>SUM(D26:D30)</f>
        <v>0</v>
      </c>
      <c r="E32" s="1144">
        <f>SUM(E26:E30)</f>
        <v>0</v>
      </c>
      <c r="F32" s="1145">
        <f>SUM(F26:F30)</f>
        <v>0</v>
      </c>
      <c r="G32" s="1100"/>
    </row>
    <row r="33" spans="1:6" ht="3" customHeight="1">
      <c r="A33" s="115"/>
      <c r="B33" s="69"/>
      <c r="C33" s="68"/>
      <c r="D33" s="633"/>
      <c r="E33" s="633"/>
      <c r="F33" s="634"/>
    </row>
    <row r="34" spans="1:6" ht="14.25" customHeight="1">
      <c r="A34" s="114" t="s">
        <v>549</v>
      </c>
      <c r="B34" s="2074" t="s">
        <v>128</v>
      </c>
      <c r="C34" s="2075"/>
      <c r="D34" s="471"/>
      <c r="E34" s="472"/>
      <c r="F34" s="473"/>
    </row>
    <row r="35" spans="1:6" ht="12" customHeight="1">
      <c r="A35" s="115" t="s">
        <v>321</v>
      </c>
      <c r="B35" s="69"/>
      <c r="C35" s="68" t="s">
        <v>550</v>
      </c>
      <c r="D35" s="825"/>
      <c r="E35" s="825"/>
      <c r="F35" s="1143">
        <f>D35-E35</f>
        <v>0</v>
      </c>
    </row>
    <row r="36" spans="1:6" ht="15" customHeight="1">
      <c r="A36" s="115" t="s">
        <v>322</v>
      </c>
      <c r="B36" s="69"/>
      <c r="C36" s="68" t="s">
        <v>361</v>
      </c>
      <c r="D36" s="825"/>
      <c r="E36" s="825"/>
      <c r="F36" s="1143">
        <f>D36-E36</f>
        <v>0</v>
      </c>
    </row>
    <row r="37" spans="1:6" ht="15" customHeight="1">
      <c r="A37" s="115" t="s">
        <v>323</v>
      </c>
      <c r="B37" s="69"/>
      <c r="C37" s="68" t="s">
        <v>653</v>
      </c>
      <c r="D37" s="827"/>
      <c r="E37" s="475"/>
      <c r="F37" s="1146">
        <f>D37</f>
        <v>0</v>
      </c>
    </row>
    <row r="38" spans="1:6" ht="15" customHeight="1">
      <c r="A38" s="115" t="s">
        <v>553</v>
      </c>
      <c r="B38" s="69"/>
      <c r="C38" s="68" t="s">
        <v>554</v>
      </c>
      <c r="D38" s="825"/>
      <c r="E38" s="825"/>
      <c r="F38" s="1143">
        <f>D38-E38</f>
        <v>0</v>
      </c>
    </row>
    <row r="39" spans="1:6" ht="3" customHeight="1" thickBot="1">
      <c r="A39" s="115"/>
      <c r="B39" s="69"/>
      <c r="C39" s="68"/>
      <c r="D39" s="781"/>
      <c r="E39" s="781"/>
      <c r="F39" s="782"/>
    </row>
    <row r="40" spans="1:6" ht="15" customHeight="1" thickTop="1">
      <c r="A40" s="115"/>
      <c r="B40" s="69"/>
      <c r="C40" s="71" t="s">
        <v>555</v>
      </c>
      <c r="D40" s="1144">
        <f>SUM(D35:D39)</f>
        <v>0</v>
      </c>
      <c r="E40" s="1144">
        <f>SUM(E35:E39)</f>
        <v>0</v>
      </c>
      <c r="F40" s="1145">
        <f>SUM(F35:F39)</f>
        <v>0</v>
      </c>
    </row>
    <row r="41" spans="1:6" ht="15" customHeight="1">
      <c r="A41" s="114" t="s">
        <v>556</v>
      </c>
      <c r="B41" s="2074" t="s">
        <v>263</v>
      </c>
      <c r="C41" s="2075"/>
      <c r="D41" s="476"/>
      <c r="E41" s="477"/>
      <c r="F41" s="478"/>
    </row>
    <row r="42" spans="1:6" ht="15" customHeight="1">
      <c r="A42" s="115" t="s">
        <v>325</v>
      </c>
      <c r="B42" s="69"/>
      <c r="C42" s="1092" t="s">
        <v>264</v>
      </c>
      <c r="D42" s="1037"/>
      <c r="E42" s="1037"/>
      <c r="F42" s="1147">
        <f>D42-E42</f>
        <v>0</v>
      </c>
    </row>
    <row r="43" spans="1:6" ht="15" customHeight="1">
      <c r="A43" s="115" t="s">
        <v>328</v>
      </c>
      <c r="B43" s="69"/>
      <c r="C43" s="68" t="s">
        <v>558</v>
      </c>
      <c r="D43" s="825"/>
      <c r="E43" s="825"/>
      <c r="F43" s="1143">
        <f>D43-E43</f>
        <v>0</v>
      </c>
    </row>
    <row r="44" spans="1:6" ht="3" customHeight="1" thickBot="1">
      <c r="A44" s="115"/>
      <c r="B44" s="69"/>
      <c r="C44" s="68"/>
      <c r="D44" s="783"/>
      <c r="E44" s="783"/>
      <c r="F44" s="784"/>
    </row>
    <row r="45" spans="1:6" ht="15" customHeight="1" thickTop="1">
      <c r="A45" s="115"/>
      <c r="B45" s="69"/>
      <c r="C45" s="71" t="s">
        <v>559</v>
      </c>
      <c r="D45" s="1144">
        <f>SUM(D42:D44)</f>
        <v>0</v>
      </c>
      <c r="E45" s="1144">
        <f>SUM(E42:E44)</f>
        <v>0</v>
      </c>
      <c r="F45" s="1145">
        <f>SUM(F42:F44)</f>
        <v>0</v>
      </c>
    </row>
    <row r="46" spans="1:6" ht="15.5">
      <c r="A46" s="114" t="s">
        <v>560</v>
      </c>
      <c r="B46" s="2074" t="s">
        <v>561</v>
      </c>
      <c r="C46" s="2075"/>
      <c r="D46" s="471"/>
      <c r="E46" s="472"/>
      <c r="F46" s="473"/>
    </row>
    <row r="47" spans="1:6" ht="12" customHeight="1">
      <c r="A47" s="115" t="s">
        <v>337</v>
      </c>
      <c r="B47" s="69"/>
      <c r="C47" s="68" t="s">
        <v>562</v>
      </c>
      <c r="D47" s="825"/>
      <c r="E47" s="825"/>
      <c r="F47" s="1143">
        <f t="shared" ref="F47:F53" si="1">D47-E47</f>
        <v>0</v>
      </c>
    </row>
    <row r="48" spans="1:6" ht="15" customHeight="1">
      <c r="A48" s="115" t="s">
        <v>340</v>
      </c>
      <c r="B48" s="69"/>
      <c r="C48" s="68" t="s">
        <v>563</v>
      </c>
      <c r="D48" s="825"/>
      <c r="E48" s="825"/>
      <c r="F48" s="1143">
        <f t="shared" si="1"/>
        <v>0</v>
      </c>
    </row>
    <row r="49" spans="1:7" ht="15" customHeight="1">
      <c r="A49" s="115" t="s">
        <v>564</v>
      </c>
      <c r="B49" s="69"/>
      <c r="C49" s="69" t="s">
        <v>565</v>
      </c>
      <c r="D49" s="825"/>
      <c r="E49" s="825"/>
      <c r="F49" s="1143">
        <f t="shared" si="1"/>
        <v>0</v>
      </c>
    </row>
    <row r="50" spans="1:7" ht="15" customHeight="1">
      <c r="A50" s="115" t="s">
        <v>566</v>
      </c>
      <c r="B50" s="69"/>
      <c r="C50" s="1603" t="s">
        <v>1477</v>
      </c>
      <c r="D50" s="825"/>
      <c r="E50" s="825"/>
      <c r="F50" s="1143">
        <f t="shared" si="1"/>
        <v>0</v>
      </c>
      <c r="G50" s="1517"/>
    </row>
    <row r="51" spans="1:7" ht="15" customHeight="1">
      <c r="A51" s="115" t="s">
        <v>567</v>
      </c>
      <c r="B51" s="69"/>
      <c r="C51" s="68" t="s">
        <v>568</v>
      </c>
      <c r="D51" s="825"/>
      <c r="E51" s="825"/>
      <c r="F51" s="1143">
        <f t="shared" si="1"/>
        <v>0</v>
      </c>
    </row>
    <row r="52" spans="1:7" ht="15" customHeight="1">
      <c r="A52" s="115" t="s">
        <v>569</v>
      </c>
      <c r="B52" s="69"/>
      <c r="C52" s="1244" t="s">
        <v>1491</v>
      </c>
      <c r="D52" s="825"/>
      <c r="E52" s="825"/>
      <c r="F52" s="1143">
        <f t="shared" si="1"/>
        <v>0</v>
      </c>
    </row>
    <row r="53" spans="1:7" ht="15" customHeight="1">
      <c r="A53" s="115" t="s">
        <v>570</v>
      </c>
      <c r="B53" s="69"/>
      <c r="C53" s="1244" t="s">
        <v>571</v>
      </c>
      <c r="D53" s="825"/>
      <c r="E53" s="825"/>
      <c r="F53" s="1143">
        <f t="shared" si="1"/>
        <v>0</v>
      </c>
    </row>
    <row r="54" spans="1:7" ht="15" customHeight="1">
      <c r="A54" s="115" t="s">
        <v>572</v>
      </c>
      <c r="B54" s="69"/>
      <c r="C54" s="68" t="s">
        <v>573</v>
      </c>
      <c r="D54" s="825"/>
      <c r="E54" s="983"/>
      <c r="F54" s="1143">
        <f>tc_EA9H1</f>
        <v>0</v>
      </c>
    </row>
    <row r="55" spans="1:7" ht="15" customHeight="1">
      <c r="A55" s="115" t="s">
        <v>574</v>
      </c>
      <c r="B55" s="69"/>
      <c r="C55" s="68" t="s">
        <v>575</v>
      </c>
      <c r="D55" s="825"/>
      <c r="E55" s="475"/>
      <c r="F55" s="1143">
        <f>tc_EA9I1</f>
        <v>0</v>
      </c>
    </row>
    <row r="56" spans="1:7" ht="3" customHeight="1" thickBot="1">
      <c r="A56" s="115"/>
      <c r="B56" s="69"/>
      <c r="C56" s="68"/>
      <c r="D56" s="781"/>
      <c r="E56" s="471"/>
      <c r="F56" s="782"/>
    </row>
    <row r="57" spans="1:7" ht="15" customHeight="1" thickTop="1">
      <c r="A57" s="115"/>
      <c r="B57" s="69"/>
      <c r="C57" s="71" t="s">
        <v>576</v>
      </c>
      <c r="D57" s="1144">
        <f>SUM(D47:D55)</f>
        <v>0</v>
      </c>
      <c r="E57" s="1144">
        <f>SUM(E47:E55)</f>
        <v>0</v>
      </c>
      <c r="F57" s="1145">
        <f>SUM(F47:F55)</f>
        <v>0</v>
      </c>
    </row>
    <row r="58" spans="1:7" ht="3" customHeight="1" thickBot="1">
      <c r="A58" s="115"/>
      <c r="B58" s="69"/>
      <c r="C58" s="68"/>
      <c r="D58" s="633"/>
      <c r="E58" s="633"/>
      <c r="F58" s="1101"/>
    </row>
    <row r="59" spans="1:7" ht="16" thickTop="1">
      <c r="A59" s="114" t="s">
        <v>577</v>
      </c>
      <c r="B59" s="2074" t="s">
        <v>578</v>
      </c>
      <c r="C59" s="2075"/>
      <c r="D59" s="826"/>
      <c r="E59" s="826"/>
      <c r="F59" s="1145">
        <f>D59-E59</f>
        <v>0</v>
      </c>
    </row>
    <row r="60" spans="1:7" ht="15.75" customHeight="1">
      <c r="A60" s="114" t="s">
        <v>579</v>
      </c>
      <c r="B60" s="2074" t="s">
        <v>580</v>
      </c>
      <c r="C60" s="2075"/>
      <c r="D60" s="471"/>
      <c r="E60" s="472"/>
      <c r="F60" s="473"/>
    </row>
    <row r="61" spans="1:7" ht="12" customHeight="1">
      <c r="A61" s="115" t="s">
        <v>356</v>
      </c>
      <c r="B61" s="69"/>
      <c r="C61" s="68" t="s">
        <v>581</v>
      </c>
      <c r="D61" s="825"/>
      <c r="E61" s="825"/>
      <c r="F61" s="1143">
        <f>D61-E61</f>
        <v>0</v>
      </c>
    </row>
    <row r="62" spans="1:7" ht="15" customHeight="1">
      <c r="A62" s="115" t="s">
        <v>357</v>
      </c>
      <c r="B62" s="69"/>
      <c r="C62" s="68" t="s">
        <v>582</v>
      </c>
      <c r="D62" s="825"/>
      <c r="E62" s="984"/>
      <c r="F62" s="1143">
        <f>tc_EA11B1</f>
        <v>0</v>
      </c>
    </row>
    <row r="63" spans="1:7" ht="3" customHeight="1" thickBot="1">
      <c r="A63" s="115"/>
      <c r="B63" s="69"/>
      <c r="C63" s="68"/>
      <c r="D63" s="781"/>
      <c r="E63" s="471"/>
      <c r="F63" s="782"/>
    </row>
    <row r="64" spans="1:7" ht="15" customHeight="1" thickTop="1">
      <c r="A64" s="115"/>
      <c r="B64" s="69"/>
      <c r="C64" s="71" t="s">
        <v>583</v>
      </c>
      <c r="D64" s="1144">
        <f>SUM(D61:D62)</f>
        <v>0</v>
      </c>
      <c r="E64" s="1144">
        <f>SUM(E61:E62)</f>
        <v>0</v>
      </c>
      <c r="F64" s="1145">
        <f>SUM(F61:F62)</f>
        <v>0</v>
      </c>
    </row>
    <row r="65" spans="1:6" ht="3" customHeight="1" thickBot="1">
      <c r="A65" s="115"/>
      <c r="B65" s="69"/>
      <c r="C65" s="68"/>
      <c r="D65" s="633"/>
      <c r="E65" s="633"/>
      <c r="F65" s="634"/>
    </row>
    <row r="66" spans="1:6" ht="18" customHeight="1" thickTop="1" thickBot="1">
      <c r="A66" s="117" t="s">
        <v>584</v>
      </c>
      <c r="B66" s="2076" t="s">
        <v>585</v>
      </c>
      <c r="C66" s="2077"/>
      <c r="D66" s="1148">
        <f>D64+D59+D57+D45+D40+D32+D24+D22+D19</f>
        <v>0</v>
      </c>
      <c r="E66" s="1148">
        <f>E64+E59+E57+E45+E40+E32+E24+E22+E19</f>
        <v>0</v>
      </c>
      <c r="F66" s="1149">
        <f>F64+F59+F57+F45+F40+F32+F24+F22+F19</f>
        <v>0</v>
      </c>
    </row>
    <row r="67" spans="1:6" customFormat="1" ht="6.65" customHeight="1" thickBot="1"/>
    <row r="68" spans="1:6" customFormat="1" ht="26.25" customHeight="1" thickTop="1">
      <c r="B68" s="2072" t="s">
        <v>1169</v>
      </c>
      <c r="C68" s="2073"/>
      <c r="D68" s="1329"/>
      <c r="E68" s="826"/>
      <c r="F68" s="1145">
        <f>D68-E68</f>
        <v>0</v>
      </c>
    </row>
    <row r="69" spans="1:6" customFormat="1" ht="5.25" customHeight="1">
      <c r="B69" s="1237"/>
      <c r="C69" s="1237"/>
      <c r="D69" s="1245"/>
      <c r="E69" s="1245"/>
      <c r="F69" s="1246"/>
    </row>
    <row r="70" spans="1:6" ht="16" customHeight="1">
      <c r="A70" s="72"/>
      <c r="B70" s="76"/>
      <c r="C70" s="76"/>
      <c r="D70" s="72"/>
      <c r="E70" s="72"/>
      <c r="F70" s="73" t="s">
        <v>516</v>
      </c>
    </row>
  </sheetData>
  <mergeCells count="13">
    <mergeCell ref="B1:C1"/>
    <mergeCell ref="B8:C8"/>
    <mergeCell ref="D1:E1"/>
    <mergeCell ref="B22:C22"/>
    <mergeCell ref="B24:C24"/>
    <mergeCell ref="B68:C68"/>
    <mergeCell ref="B25:C25"/>
    <mergeCell ref="B60:C60"/>
    <mergeCell ref="B66:C66"/>
    <mergeCell ref="B34:C34"/>
    <mergeCell ref="B41:C41"/>
    <mergeCell ref="B46:C46"/>
    <mergeCell ref="B59:C59"/>
  </mergeCells>
  <phoneticPr fontId="9" type="noConversion"/>
  <pageMargins left="0.51" right="0.19685039370078741" top="0.19685039370078741" bottom="0.19685039370078741" header="0" footer="0.19685039370078741"/>
  <pageSetup paperSize="9" scale="88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F76"/>
  <sheetViews>
    <sheetView showGridLines="0" topLeftCell="A13" workbookViewId="0">
      <selection activeCell="J11" sqref="J11"/>
    </sheetView>
  </sheetViews>
  <sheetFormatPr baseColWidth="10" defaultColWidth="11.453125" defaultRowHeight="12.5"/>
  <cols>
    <col min="1" max="1" width="5.54296875" style="79" customWidth="1"/>
    <col min="2" max="2" width="6.54296875" style="79" customWidth="1"/>
    <col min="3" max="3" width="60.54296875" style="79" customWidth="1"/>
    <col min="4" max="5" width="12.54296875" style="79" customWidth="1"/>
    <col min="6" max="6" width="14" style="79" customWidth="1"/>
    <col min="7" max="16384" width="11.453125" style="79"/>
  </cols>
  <sheetData>
    <row r="1" spans="1:6" ht="16" customHeight="1">
      <c r="A1" s="119" t="s">
        <v>90</v>
      </c>
      <c r="B1" s="2078">
        <f>tc_SIGLESEM</f>
        <v>0</v>
      </c>
      <c r="C1" s="2078"/>
      <c r="D1" s="2079" t="s">
        <v>91</v>
      </c>
      <c r="E1" s="2079"/>
      <c r="F1" s="1105">
        <f>tc_DCLOT</f>
        <v>0</v>
      </c>
    </row>
    <row r="2" spans="1:6" s="78" customFormat="1" ht="12" customHeight="1" thickBot="1"/>
    <row r="3" spans="1:6" s="80" customFormat="1" ht="19" thickTop="1" thickBot="1">
      <c r="A3" s="78"/>
      <c r="B3" s="78"/>
      <c r="C3" s="754" t="s">
        <v>586</v>
      </c>
      <c r="D3" s="702" t="s">
        <v>1620</v>
      </c>
      <c r="E3" s="703"/>
      <c r="F3" s="62" t="s">
        <v>587</v>
      </c>
    </row>
    <row r="4" spans="1:6" s="80" customFormat="1" ht="10" customHeight="1" thickTop="1" thickBot="1"/>
    <row r="5" spans="1:6" ht="12" customHeight="1">
      <c r="A5" s="95"/>
      <c r="B5" s="96"/>
      <c r="C5" s="97"/>
      <c r="D5" s="98"/>
      <c r="E5" s="99"/>
      <c r="F5" s="100" t="s">
        <v>588</v>
      </c>
    </row>
    <row r="6" spans="1:6" ht="12" customHeight="1">
      <c r="A6" s="101"/>
      <c r="B6" s="81"/>
      <c r="C6" s="88"/>
      <c r="D6" s="90"/>
      <c r="E6" s="91"/>
      <c r="F6" s="102" t="s">
        <v>293</v>
      </c>
    </row>
    <row r="7" spans="1:6" s="35" customFormat="1" ht="6.65" customHeight="1">
      <c r="A7" s="38"/>
      <c r="B7" s="37"/>
      <c r="C7" s="37"/>
      <c r="D7" s="37"/>
      <c r="E7" s="83"/>
      <c r="F7" s="103"/>
    </row>
    <row r="8" spans="1:6" ht="13" customHeight="1">
      <c r="A8" s="104" t="s">
        <v>522</v>
      </c>
      <c r="B8" s="2074" t="s">
        <v>589</v>
      </c>
      <c r="C8" s="2080"/>
      <c r="D8" s="82"/>
      <c r="E8" s="83"/>
      <c r="F8" s="363"/>
    </row>
    <row r="9" spans="1:6" ht="12" customHeight="1">
      <c r="A9" s="105" t="s">
        <v>145</v>
      </c>
      <c r="B9" s="82"/>
      <c r="C9" s="1518" t="s">
        <v>1470</v>
      </c>
      <c r="D9" s="82"/>
      <c r="E9" s="83"/>
      <c r="F9" s="828"/>
    </row>
    <row r="10" spans="1:6" ht="15" customHeight="1">
      <c r="A10" s="105" t="s">
        <v>147</v>
      </c>
      <c r="B10" s="82"/>
      <c r="C10" s="1518" t="s">
        <v>1532</v>
      </c>
      <c r="D10" s="827"/>
      <c r="E10" s="1528"/>
      <c r="F10" s="828"/>
    </row>
    <row r="11" spans="1:6" ht="15" customHeight="1">
      <c r="A11" s="105" t="s">
        <v>150</v>
      </c>
      <c r="B11" s="82"/>
      <c r="C11" s="1518" t="s">
        <v>1468</v>
      </c>
      <c r="D11" s="827"/>
      <c r="E11" s="83"/>
      <c r="F11" s="828"/>
    </row>
    <row r="12" spans="1:6" ht="15" customHeight="1">
      <c r="A12" s="105" t="s">
        <v>152</v>
      </c>
      <c r="B12" s="82"/>
      <c r="C12" s="1518" t="s">
        <v>1469</v>
      </c>
      <c r="D12" s="827"/>
      <c r="E12" s="83"/>
      <c r="F12" s="828"/>
    </row>
    <row r="13" spans="1:6" ht="3" customHeight="1" thickBot="1">
      <c r="A13" s="105"/>
      <c r="B13" s="82"/>
      <c r="C13" s="82"/>
      <c r="D13" s="82"/>
      <c r="E13" s="83"/>
      <c r="F13" s="785"/>
    </row>
    <row r="14" spans="1:6" ht="15.75" customHeight="1" thickTop="1">
      <c r="A14" s="105"/>
      <c r="B14" s="84"/>
      <c r="C14" s="85" t="s">
        <v>197</v>
      </c>
      <c r="D14" s="82"/>
      <c r="E14" s="83"/>
      <c r="F14" s="1209">
        <f>SUM(F9:F12)</f>
        <v>0</v>
      </c>
    </row>
    <row r="15" spans="1:6" ht="12" customHeight="1">
      <c r="A15" s="105"/>
      <c r="B15" s="82"/>
      <c r="C15" s="85"/>
      <c r="D15" s="89" t="s">
        <v>591</v>
      </c>
      <c r="E15" s="89" t="s">
        <v>592</v>
      </c>
      <c r="F15" s="364"/>
    </row>
    <row r="16" spans="1:6" ht="12.75" customHeight="1">
      <c r="A16" s="104" t="s">
        <v>533</v>
      </c>
      <c r="B16" s="2074" t="s">
        <v>593</v>
      </c>
      <c r="C16" s="2075"/>
      <c r="D16" s="92"/>
      <c r="E16" s="92"/>
      <c r="F16" s="364"/>
    </row>
    <row r="17" spans="1:6" ht="12" customHeight="1">
      <c r="A17" s="105" t="s">
        <v>208</v>
      </c>
      <c r="B17" s="82"/>
      <c r="C17" s="82" t="s">
        <v>594</v>
      </c>
      <c r="D17" s="827"/>
      <c r="E17" s="918"/>
      <c r="F17" s="1150">
        <f>SUM(D17:E17)</f>
        <v>0</v>
      </c>
    </row>
    <row r="18" spans="1:6" ht="13" customHeight="1">
      <c r="A18" s="104" t="s">
        <v>538</v>
      </c>
      <c r="B18" s="2074" t="s">
        <v>595</v>
      </c>
      <c r="C18" s="2075"/>
      <c r="D18" s="479"/>
      <c r="E18" s="479"/>
      <c r="F18" s="484"/>
    </row>
    <row r="19" spans="1:6" ht="12" customHeight="1">
      <c r="A19" s="105" t="s">
        <v>277</v>
      </c>
      <c r="B19" s="82"/>
      <c r="C19" s="82" t="s">
        <v>594</v>
      </c>
      <c r="D19" s="827"/>
      <c r="E19" s="918"/>
      <c r="F19" s="1150">
        <f>SUM(D19:E19)</f>
        <v>0</v>
      </c>
    </row>
    <row r="20" spans="1:6" ht="13" customHeight="1">
      <c r="A20" s="104" t="s">
        <v>540</v>
      </c>
      <c r="B20" s="2074" t="s">
        <v>1084</v>
      </c>
      <c r="C20" s="2075"/>
      <c r="D20" s="479"/>
      <c r="E20" s="479"/>
      <c r="F20" s="484"/>
    </row>
    <row r="21" spans="1:6" ht="13.5" customHeight="1">
      <c r="A21" s="105" t="s">
        <v>294</v>
      </c>
      <c r="B21" s="82"/>
      <c r="C21" s="82" t="s">
        <v>594</v>
      </c>
      <c r="D21" s="827"/>
      <c r="E21" s="918"/>
      <c r="F21" s="1151">
        <f>SUM(D21:E21)</f>
        <v>0</v>
      </c>
    </row>
    <row r="22" spans="1:6" ht="15" customHeight="1">
      <c r="A22" s="105" t="s">
        <v>295</v>
      </c>
      <c r="B22" s="82"/>
      <c r="C22" s="82" t="s">
        <v>598</v>
      </c>
      <c r="D22" s="479"/>
      <c r="E22" s="985"/>
      <c r="F22" s="986"/>
    </row>
    <row r="23" spans="1:6" ht="3" customHeight="1" thickBot="1">
      <c r="A23" s="105"/>
      <c r="B23" s="82"/>
      <c r="C23" s="82"/>
      <c r="D23" s="480"/>
      <c r="E23" s="916"/>
      <c r="F23" s="917"/>
    </row>
    <row r="24" spans="1:6" ht="15.75" customHeight="1" thickTop="1">
      <c r="A24" s="105"/>
      <c r="B24" s="82"/>
      <c r="C24" s="85" t="s">
        <v>599</v>
      </c>
      <c r="D24" s="481"/>
      <c r="E24" s="482"/>
      <c r="F24" s="1145">
        <f>SUM(F21:F22)</f>
        <v>0</v>
      </c>
    </row>
    <row r="25" spans="1:6" ht="2.25" customHeight="1">
      <c r="A25" s="105"/>
      <c r="B25" s="82"/>
      <c r="C25" s="82"/>
      <c r="D25" s="481"/>
      <c r="E25" s="482"/>
      <c r="F25" s="483"/>
    </row>
    <row r="26" spans="1:6" ht="12.75" customHeight="1">
      <c r="A26" s="104" t="s">
        <v>548</v>
      </c>
      <c r="B26" s="2074" t="s">
        <v>1086</v>
      </c>
      <c r="C26" s="2075"/>
      <c r="D26" s="365" t="s">
        <v>601</v>
      </c>
      <c r="E26" s="365" t="s">
        <v>602</v>
      </c>
      <c r="F26" s="987"/>
    </row>
    <row r="27" spans="1:6" ht="15" customHeight="1">
      <c r="A27" s="106" t="s">
        <v>317</v>
      </c>
      <c r="B27" s="87"/>
      <c r="C27" s="83" t="s">
        <v>603</v>
      </c>
      <c r="D27" s="829"/>
      <c r="E27" s="829"/>
      <c r="F27" s="1152">
        <f>D27-E27</f>
        <v>0</v>
      </c>
    </row>
    <row r="28" spans="1:6" ht="15" customHeight="1">
      <c r="A28" s="105" t="s">
        <v>318</v>
      </c>
      <c r="B28" s="87"/>
      <c r="C28" s="83" t="s">
        <v>604</v>
      </c>
      <c r="D28" s="827"/>
      <c r="E28" s="827"/>
      <c r="F28" s="1153">
        <f>D28-E28</f>
        <v>0</v>
      </c>
    </row>
    <row r="29" spans="1:6" ht="3" customHeight="1" thickBot="1">
      <c r="A29" s="105"/>
      <c r="B29" s="87"/>
      <c r="C29" s="83"/>
      <c r="D29" s="787"/>
      <c r="E29" s="787"/>
      <c r="F29" s="786"/>
    </row>
    <row r="30" spans="1:6" ht="16" customHeight="1" thickTop="1">
      <c r="A30" s="105"/>
      <c r="B30" s="82"/>
      <c r="C30" s="86" t="s">
        <v>605</v>
      </c>
      <c r="D30" s="1144">
        <f>SUM(D27:D28)</f>
        <v>0</v>
      </c>
      <c r="E30" s="1144">
        <f>SUM(E27:E28)</f>
        <v>0</v>
      </c>
      <c r="F30" s="1154">
        <f>SUM(F27:F28)</f>
        <v>0</v>
      </c>
    </row>
    <row r="31" spans="1:6" ht="5.25" customHeight="1">
      <c r="A31" s="105"/>
      <c r="B31" s="82"/>
      <c r="C31" s="85"/>
      <c r="D31" s="1231"/>
      <c r="E31" s="1231"/>
      <c r="F31" s="1232"/>
    </row>
    <row r="32" spans="1:6" ht="5.15" customHeight="1">
      <c r="A32" s="104"/>
      <c r="B32" s="87"/>
      <c r="C32" s="87"/>
      <c r="D32" s="788"/>
      <c r="E32" s="788"/>
      <c r="F32" s="789"/>
    </row>
    <row r="33" spans="1:6" ht="13" customHeight="1">
      <c r="A33" s="104" t="s">
        <v>556</v>
      </c>
      <c r="B33" s="2074" t="s">
        <v>606</v>
      </c>
      <c r="C33" s="2080"/>
      <c r="D33" s="485"/>
      <c r="E33" s="485"/>
      <c r="F33" s="483"/>
    </row>
    <row r="34" spans="1:6" ht="12" customHeight="1">
      <c r="A34" s="105" t="s">
        <v>325</v>
      </c>
      <c r="B34" s="82"/>
      <c r="C34" s="82" t="s">
        <v>607</v>
      </c>
      <c r="D34" s="485"/>
      <c r="E34" s="486"/>
      <c r="F34" s="828"/>
    </row>
    <row r="35" spans="1:6" ht="15" customHeight="1">
      <c r="A35" s="105" t="s">
        <v>328</v>
      </c>
      <c r="B35" s="82"/>
      <c r="C35" s="2081" t="s">
        <v>608</v>
      </c>
      <c r="D35" s="2081"/>
      <c r="E35" s="486"/>
      <c r="F35" s="828"/>
    </row>
    <row r="36" spans="1:6" ht="15" customHeight="1">
      <c r="A36" s="105" t="s">
        <v>330</v>
      </c>
      <c r="B36" s="82"/>
      <c r="C36" s="82" t="s">
        <v>609</v>
      </c>
      <c r="D36" s="485"/>
      <c r="E36" s="486"/>
      <c r="F36" s="828"/>
    </row>
    <row r="37" spans="1:6" ht="15" customHeight="1">
      <c r="A37" s="105" t="s">
        <v>332</v>
      </c>
      <c r="B37" s="82"/>
      <c r="C37" s="82" t="s">
        <v>610</v>
      </c>
      <c r="D37" s="485"/>
      <c r="E37" s="486"/>
      <c r="F37" s="828"/>
    </row>
    <row r="38" spans="1:6" ht="15" customHeight="1">
      <c r="A38" s="105" t="s">
        <v>611</v>
      </c>
      <c r="B38" s="82"/>
      <c r="C38" s="82" t="s">
        <v>612</v>
      </c>
      <c r="D38" s="485"/>
      <c r="E38" s="486"/>
      <c r="F38" s="828"/>
    </row>
    <row r="39" spans="1:6" ht="15" customHeight="1">
      <c r="A39" s="105" t="s">
        <v>613</v>
      </c>
      <c r="B39" s="82"/>
      <c r="C39" s="82" t="s">
        <v>310</v>
      </c>
      <c r="D39" s="485"/>
      <c r="E39" s="486"/>
      <c r="F39" s="828"/>
    </row>
    <row r="40" spans="1:6" ht="15" customHeight="1">
      <c r="A40" s="105" t="s">
        <v>615</v>
      </c>
      <c r="B40" s="82"/>
      <c r="C40" s="82" t="s">
        <v>616</v>
      </c>
      <c r="D40" s="485"/>
      <c r="E40" s="486"/>
      <c r="F40" s="828"/>
    </row>
    <row r="41" spans="1:6" ht="2.25" customHeight="1" thickBot="1">
      <c r="A41" s="105"/>
      <c r="B41" s="82"/>
      <c r="C41" s="82"/>
      <c r="D41" s="485"/>
      <c r="E41" s="486"/>
      <c r="F41" s="789"/>
    </row>
    <row r="42" spans="1:6" ht="16" customHeight="1" thickTop="1">
      <c r="A42" s="105"/>
      <c r="B42" s="82"/>
      <c r="C42" s="1233" t="s">
        <v>617</v>
      </c>
      <c r="D42" s="485"/>
      <c r="E42" s="486"/>
      <c r="F42" s="1145">
        <f>SUM(F34:F40)</f>
        <v>0</v>
      </c>
    </row>
    <row r="43" spans="1:6" ht="13" customHeight="1">
      <c r="A43" s="104" t="s">
        <v>560</v>
      </c>
      <c r="B43" s="2074" t="s">
        <v>618</v>
      </c>
      <c r="C43" s="2080"/>
      <c r="D43" s="485"/>
      <c r="E43" s="486"/>
      <c r="F43" s="484"/>
    </row>
    <row r="44" spans="1:6" ht="12" customHeight="1">
      <c r="A44" s="105" t="s">
        <v>337</v>
      </c>
      <c r="B44" s="87"/>
      <c r="C44" s="82" t="s">
        <v>619</v>
      </c>
      <c r="D44" s="485"/>
      <c r="E44" s="486"/>
      <c r="F44" s="828"/>
    </row>
    <row r="45" spans="1:6" ht="15" customHeight="1">
      <c r="A45" s="105" t="s">
        <v>340</v>
      </c>
      <c r="B45" s="87"/>
      <c r="C45" s="82" t="s">
        <v>620</v>
      </c>
      <c r="D45" s="485"/>
      <c r="E45" s="486"/>
      <c r="F45" s="828"/>
    </row>
    <row r="46" spans="1:6" ht="15" customHeight="1">
      <c r="A46" s="105" t="s">
        <v>564</v>
      </c>
      <c r="B46" s="87"/>
      <c r="C46" s="82" t="s">
        <v>621</v>
      </c>
      <c r="D46" s="485"/>
      <c r="E46" s="486"/>
      <c r="F46" s="828"/>
    </row>
    <row r="47" spans="1:6" ht="15" customHeight="1">
      <c r="A47" s="105" t="s">
        <v>566</v>
      </c>
      <c r="B47" s="87"/>
      <c r="C47" s="82" t="s">
        <v>622</v>
      </c>
      <c r="D47" s="485"/>
      <c r="E47" s="486"/>
      <c r="F47" s="828"/>
    </row>
    <row r="48" spans="1:6" ht="2.25" customHeight="1" thickBot="1">
      <c r="A48" s="105"/>
      <c r="B48" s="87"/>
      <c r="C48" s="82"/>
      <c r="D48" s="485"/>
      <c r="E48" s="486"/>
      <c r="F48" s="789"/>
    </row>
    <row r="49" spans="1:6" ht="16" customHeight="1" thickTop="1">
      <c r="A49" s="104"/>
      <c r="B49" s="87"/>
      <c r="C49" s="85" t="s">
        <v>623</v>
      </c>
      <c r="D49" s="485"/>
      <c r="E49" s="486"/>
      <c r="F49" s="1145">
        <f>SUM(F44:F47)</f>
        <v>0</v>
      </c>
    </row>
    <row r="50" spans="1:6" ht="13" customHeight="1">
      <c r="A50" s="104" t="s">
        <v>577</v>
      </c>
      <c r="B50" s="2074" t="s">
        <v>9</v>
      </c>
      <c r="C50" s="2080"/>
      <c r="D50" s="485"/>
      <c r="E50" s="486"/>
      <c r="F50" s="483"/>
    </row>
    <row r="51" spans="1:6" ht="12" customHeight="1">
      <c r="A51" s="105" t="s">
        <v>347</v>
      </c>
      <c r="B51" s="82"/>
      <c r="C51" s="776" t="s">
        <v>596</v>
      </c>
      <c r="D51" s="777"/>
      <c r="E51" s="778"/>
      <c r="F51" s="1038"/>
    </row>
    <row r="52" spans="1:6" ht="15" customHeight="1">
      <c r="A52" s="105" t="s">
        <v>351</v>
      </c>
      <c r="B52" s="82"/>
      <c r="C52" s="82" t="s">
        <v>558</v>
      </c>
      <c r="D52" s="485"/>
      <c r="E52" s="486"/>
      <c r="F52" s="828"/>
    </row>
    <row r="53" spans="1:6" ht="2.25" customHeight="1" thickBot="1">
      <c r="A53" s="105"/>
      <c r="B53" s="82"/>
      <c r="C53" s="82"/>
      <c r="D53" s="485"/>
      <c r="E53" s="486"/>
      <c r="F53" s="789"/>
    </row>
    <row r="54" spans="1:6" ht="16" customHeight="1" thickTop="1">
      <c r="A54" s="104"/>
      <c r="B54" s="87"/>
      <c r="C54" s="85" t="s">
        <v>624</v>
      </c>
      <c r="D54" s="485"/>
      <c r="E54" s="486"/>
      <c r="F54" s="1145">
        <f>SUM(F51:F52)</f>
        <v>0</v>
      </c>
    </row>
    <row r="55" spans="1:6" ht="13" customHeight="1">
      <c r="A55" s="104" t="s">
        <v>579</v>
      </c>
      <c r="B55" s="2074" t="s">
        <v>625</v>
      </c>
      <c r="C55" s="2080"/>
      <c r="D55" s="485"/>
      <c r="E55" s="486"/>
      <c r="F55" s="484"/>
    </row>
    <row r="56" spans="1:6" ht="12" customHeight="1">
      <c r="A56" s="105" t="s">
        <v>356</v>
      </c>
      <c r="B56" s="87"/>
      <c r="C56" s="82" t="s">
        <v>626</v>
      </c>
      <c r="D56" s="830"/>
      <c r="E56" s="486"/>
      <c r="F56" s="828"/>
    </row>
    <row r="57" spans="1:6" ht="15" customHeight="1">
      <c r="A57" s="105" t="s">
        <v>357</v>
      </c>
      <c r="B57" s="87"/>
      <c r="C57" s="82" t="s">
        <v>627</v>
      </c>
      <c r="D57" s="485"/>
      <c r="E57" s="486"/>
      <c r="F57" s="828"/>
    </row>
    <row r="58" spans="1:6" ht="15" customHeight="1">
      <c r="A58" s="105" t="s">
        <v>358</v>
      </c>
      <c r="B58" s="87"/>
      <c r="C58" s="82" t="s">
        <v>628</v>
      </c>
      <c r="D58" s="485"/>
      <c r="E58" s="486"/>
      <c r="F58" s="828"/>
    </row>
    <row r="59" spans="1:6" ht="15" customHeight="1">
      <c r="A59" s="105" t="s">
        <v>360</v>
      </c>
      <c r="B59" s="87"/>
      <c r="C59" s="82" t="s">
        <v>629</v>
      </c>
      <c r="D59" s="485"/>
      <c r="E59" s="486"/>
      <c r="F59" s="828"/>
    </row>
    <row r="60" spans="1:6" ht="15" customHeight="1">
      <c r="A60" s="105" t="s">
        <v>364</v>
      </c>
      <c r="B60" s="87"/>
      <c r="C60" s="1518" t="s">
        <v>1492</v>
      </c>
      <c r="D60" s="485"/>
      <c r="E60" s="486"/>
      <c r="F60" s="828"/>
    </row>
    <row r="61" spans="1:6" ht="15" customHeight="1">
      <c r="A61" s="105" t="s">
        <v>365</v>
      </c>
      <c r="B61" s="87"/>
      <c r="C61" s="82" t="s">
        <v>630</v>
      </c>
      <c r="D61" s="485"/>
      <c r="E61" s="486"/>
      <c r="F61" s="828"/>
    </row>
    <row r="62" spans="1:6" ht="15" customHeight="1">
      <c r="A62" s="105" t="s">
        <v>631</v>
      </c>
      <c r="B62" s="87"/>
      <c r="C62" s="2081" t="s">
        <v>632</v>
      </c>
      <c r="D62" s="2081"/>
      <c r="E62" s="486"/>
      <c r="F62" s="828"/>
    </row>
    <row r="63" spans="1:6" ht="15" customHeight="1">
      <c r="A63" s="105" t="s">
        <v>633</v>
      </c>
      <c r="B63" s="87"/>
      <c r="C63" s="82" t="s">
        <v>634</v>
      </c>
      <c r="D63" s="485"/>
      <c r="E63" s="486"/>
      <c r="F63" s="828"/>
    </row>
    <row r="64" spans="1:6" ht="15" customHeight="1">
      <c r="A64" s="105" t="s">
        <v>635</v>
      </c>
      <c r="B64" s="87"/>
      <c r="C64" s="82" t="s">
        <v>636</v>
      </c>
      <c r="D64" s="485"/>
      <c r="E64" s="486"/>
      <c r="F64" s="828"/>
    </row>
    <row r="65" spans="1:6" ht="2.25" customHeight="1" thickBot="1">
      <c r="A65" s="105"/>
      <c r="B65" s="87"/>
      <c r="C65" s="82"/>
      <c r="D65" s="485"/>
      <c r="E65" s="486"/>
      <c r="F65" s="789"/>
    </row>
    <row r="66" spans="1:6" ht="16.5" customHeight="1" thickTop="1">
      <c r="A66" s="104"/>
      <c r="B66" s="87"/>
      <c r="C66" s="85" t="s">
        <v>637</v>
      </c>
      <c r="D66" s="485"/>
      <c r="E66" s="486"/>
      <c r="F66" s="1145">
        <f>SUM(F56:F64)</f>
        <v>0</v>
      </c>
    </row>
    <row r="67" spans="1:6" ht="19.5" customHeight="1">
      <c r="A67" s="104" t="s">
        <v>584</v>
      </c>
      <c r="B67" s="2074" t="s">
        <v>638</v>
      </c>
      <c r="C67" s="2080"/>
      <c r="D67" s="485"/>
      <c r="E67" s="487"/>
      <c r="F67" s="831"/>
    </row>
    <row r="68" spans="1:6" ht="19.5" customHeight="1" thickBot="1">
      <c r="A68" s="104" t="s">
        <v>639</v>
      </c>
      <c r="B68" s="2085" t="s">
        <v>640</v>
      </c>
      <c r="C68" s="2086"/>
      <c r="D68" s="485"/>
      <c r="E68" s="486"/>
      <c r="F68" s="831"/>
    </row>
    <row r="69" spans="1:6" ht="21.75" customHeight="1" thickTop="1" thickBot="1">
      <c r="A69" s="116" t="s">
        <v>641</v>
      </c>
      <c r="B69" s="2087" t="s">
        <v>642</v>
      </c>
      <c r="C69" s="2088"/>
      <c r="D69" s="488"/>
      <c r="E69" s="489"/>
      <c r="F69" s="1149">
        <f>F68+F67+F66+F54+F49+F42+F30+F24+F19+F17+F14</f>
        <v>0</v>
      </c>
    </row>
    <row r="70" spans="1:6" ht="4.5" customHeight="1"/>
    <row r="71" spans="1:6">
      <c r="B71" s="2082" t="s">
        <v>1170</v>
      </c>
      <c r="C71" s="2083"/>
      <c r="D71" s="365" t="s">
        <v>601</v>
      </c>
      <c r="E71" s="365" t="s">
        <v>602</v>
      </c>
      <c r="F71" s="987"/>
    </row>
    <row r="72" spans="1:6">
      <c r="B72" s="1247" t="s">
        <v>480</v>
      </c>
      <c r="C72" s="1248" t="s">
        <v>603</v>
      </c>
      <c r="D72" s="829"/>
      <c r="E72" s="829"/>
      <c r="F72" s="1152">
        <f>D72-E72</f>
        <v>0</v>
      </c>
    </row>
    <row r="73" spans="1:6">
      <c r="B73" s="1247" t="s">
        <v>482</v>
      </c>
      <c r="C73" s="1248" t="s">
        <v>875</v>
      </c>
      <c r="D73" s="827"/>
      <c r="E73" s="827"/>
      <c r="F73" s="1153">
        <f>D73-E73</f>
        <v>0</v>
      </c>
    </row>
    <row r="74" spans="1:6" ht="3.75" customHeight="1" thickBot="1">
      <c r="B74" s="1247"/>
      <c r="C74" s="1248"/>
      <c r="D74" s="787"/>
      <c r="E74" s="787"/>
      <c r="F74" s="786"/>
    </row>
    <row r="75" spans="1:6" ht="13" thickTop="1">
      <c r="B75" s="1247"/>
      <c r="C75" s="1248"/>
      <c r="D75" s="1249">
        <f>SUM(D72:D73)</f>
        <v>0</v>
      </c>
      <c r="E75" s="1144">
        <f>SUM(E72:E73)</f>
        <v>0</v>
      </c>
      <c r="F75" s="1154">
        <f>SUM(F72:F73)</f>
        <v>0</v>
      </c>
    </row>
    <row r="76" spans="1:6" ht="13">
      <c r="B76" s="2084"/>
      <c r="C76" s="2084"/>
      <c r="F76" s="73" t="s">
        <v>587</v>
      </c>
    </row>
  </sheetData>
  <mergeCells count="18">
    <mergeCell ref="B76:C76"/>
    <mergeCell ref="B55:C55"/>
    <mergeCell ref="B67:C67"/>
    <mergeCell ref="B68:C68"/>
    <mergeCell ref="B69:C69"/>
    <mergeCell ref="B43:C43"/>
    <mergeCell ref="B50:C50"/>
    <mergeCell ref="C62:D62"/>
    <mergeCell ref="B71:C71"/>
    <mergeCell ref="D1:E1"/>
    <mergeCell ref="B1:C1"/>
    <mergeCell ref="B8:C8"/>
    <mergeCell ref="B16:C16"/>
    <mergeCell ref="B33:C33"/>
    <mergeCell ref="C35:D35"/>
    <mergeCell ref="B18:C18"/>
    <mergeCell ref="B20:C20"/>
    <mergeCell ref="B26:C26"/>
  </mergeCells>
  <phoneticPr fontId="9" type="noConversion"/>
  <pageMargins left="0.66" right="0.19685039370078741" top="0.19685039370078741" bottom="0.19685039370078741" header="0.27" footer="0.19685039370078741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29</vt:i4>
      </vt:variant>
      <vt:variant>
        <vt:lpstr>Plages nommées</vt:lpstr>
      </vt:variant>
      <vt:variant>
        <vt:i4>1786</vt:i4>
      </vt:variant>
    </vt:vector>
  </HeadingPairs>
  <TitlesOfParts>
    <vt:vector size="1815" baseType="lpstr">
      <vt:lpstr>A0</vt:lpstr>
      <vt:lpstr>A1</vt:lpstr>
      <vt:lpstr>A1OM</vt:lpstr>
      <vt:lpstr>A2</vt:lpstr>
      <vt:lpstr>A3</vt:lpstr>
      <vt:lpstr>A4</vt:lpstr>
      <vt:lpstr>A5</vt:lpstr>
      <vt:lpstr>B1</vt:lpstr>
      <vt:lpstr>B2</vt:lpstr>
      <vt:lpstr>structure</vt:lpstr>
      <vt:lpstr>B3</vt:lpstr>
      <vt:lpstr>B4</vt:lpstr>
      <vt:lpstr>autofi</vt:lpstr>
      <vt:lpstr>B5</vt:lpstr>
      <vt:lpstr>B5 bis</vt:lpstr>
      <vt:lpstr>B6</vt:lpstr>
      <vt:lpstr>B6 bis</vt:lpstr>
      <vt:lpstr>B7</vt:lpstr>
      <vt:lpstr>B8</vt:lpstr>
      <vt:lpstr>B9</vt:lpstr>
      <vt:lpstr>B10</vt:lpstr>
      <vt:lpstr>C1LogtSocial</vt:lpstr>
      <vt:lpstr>C1Autres</vt:lpstr>
      <vt:lpstr>C2</vt:lpstr>
      <vt:lpstr>C3</vt:lpstr>
      <vt:lpstr>Tactif</vt:lpstr>
      <vt:lpstr>Tpassif</vt:lpstr>
      <vt:lpstr>Validation</vt:lpstr>
      <vt:lpstr>Reprise_Info</vt:lpstr>
      <vt:lpstr>_AECH1</vt:lpstr>
      <vt:lpstr>_AECH1Ag</vt:lpstr>
      <vt:lpstr>_AECH2</vt:lpstr>
      <vt:lpstr>_AECH2Ag</vt:lpstr>
      <vt:lpstr>_AECH3</vt:lpstr>
      <vt:lpstr>_AECH3Ag</vt:lpstr>
      <vt:lpstr>_AECH4</vt:lpstr>
      <vt:lpstr>_AECH4Ag</vt:lpstr>
      <vt:lpstr>_AECH5</vt:lpstr>
      <vt:lpstr>_AECH5Ag</vt:lpstr>
      <vt:lpstr>_AECH6</vt:lpstr>
      <vt:lpstr>_AECH6Ag</vt:lpstr>
      <vt:lpstr>_AECH7</vt:lpstr>
      <vt:lpstr>_AECH7Ag</vt:lpstr>
      <vt:lpstr>_AECH8</vt:lpstr>
      <vt:lpstr>_AECH8Ag</vt:lpstr>
      <vt:lpstr>_AECH9</vt:lpstr>
      <vt:lpstr>_AECH9Ag</vt:lpstr>
      <vt:lpstr>_C12A1</vt:lpstr>
      <vt:lpstr>_C13A1</vt:lpstr>
      <vt:lpstr>_C13A2</vt:lpstr>
      <vt:lpstr>_C13A3</vt:lpstr>
      <vt:lpstr>_C13A4</vt:lpstr>
      <vt:lpstr>_C13A5</vt:lpstr>
      <vt:lpstr>_C13A6</vt:lpstr>
      <vt:lpstr>_C13A7</vt:lpstr>
      <vt:lpstr>_C13A8</vt:lpstr>
      <vt:lpstr>_C13A9</vt:lpstr>
      <vt:lpstr>_C13AA1_dyn</vt:lpstr>
      <vt:lpstr>_C13AA11_dyn</vt:lpstr>
      <vt:lpstr>_C13AA12_dyn</vt:lpstr>
      <vt:lpstr>_C13AA2_dyn</vt:lpstr>
      <vt:lpstr>_C13AA3_dyn</vt:lpstr>
      <vt:lpstr>_C13AA4_dyn</vt:lpstr>
      <vt:lpstr>_C13AA5_dyn</vt:lpstr>
      <vt:lpstr>_C13AA6_dyn</vt:lpstr>
      <vt:lpstr>_C13AA7_dyn</vt:lpstr>
      <vt:lpstr>_C13AA8_dyn</vt:lpstr>
      <vt:lpstr>_C13AA9_dyn</vt:lpstr>
      <vt:lpstr>_C13B2</vt:lpstr>
      <vt:lpstr>_C13B9</vt:lpstr>
      <vt:lpstr>_C13BAA0_dyn</vt:lpstr>
      <vt:lpstr>_C13BAA1_dyn</vt:lpstr>
      <vt:lpstr>_C13BAA10OM_dyn</vt:lpstr>
      <vt:lpstr>_C13BAA11_dyn</vt:lpstr>
      <vt:lpstr>_C13BAA12_dyn</vt:lpstr>
      <vt:lpstr>_C13BAA15OM_dyn</vt:lpstr>
      <vt:lpstr>_C13BAA2_dyn</vt:lpstr>
      <vt:lpstr>_C13BAA3_dyn</vt:lpstr>
      <vt:lpstr>_C13BAA4_dyn</vt:lpstr>
      <vt:lpstr>_C13BAA5_dyn</vt:lpstr>
      <vt:lpstr>_C13BAA5OM_dyn</vt:lpstr>
      <vt:lpstr>_C13BAA6_dyn</vt:lpstr>
      <vt:lpstr>_C13BAA7_dyn</vt:lpstr>
      <vt:lpstr>_C13BAA8_dyn</vt:lpstr>
      <vt:lpstr>_C13BAA9_dyn</vt:lpstr>
      <vt:lpstr>_C13BDDA0_dyn</vt:lpstr>
      <vt:lpstr>_C13BDDA1_dyn</vt:lpstr>
      <vt:lpstr>_C13BDDA10OM_dyn</vt:lpstr>
      <vt:lpstr>_C13BDDA11_dyn</vt:lpstr>
      <vt:lpstr>_C13BDDA12_dyn</vt:lpstr>
      <vt:lpstr>_C13BDDA15OM_dyn</vt:lpstr>
      <vt:lpstr>_C13BDDA2_dyn</vt:lpstr>
      <vt:lpstr>_C13BDDA3_dyn</vt:lpstr>
      <vt:lpstr>_C13BDDA4_dyn</vt:lpstr>
      <vt:lpstr>_C13BDDA5_dyn</vt:lpstr>
      <vt:lpstr>_C13BDDA5OM_dyn</vt:lpstr>
      <vt:lpstr>_C13BDDA6_dyn</vt:lpstr>
      <vt:lpstr>_C13BDDA7_dyn</vt:lpstr>
      <vt:lpstr>_C13BDDA8_dyn</vt:lpstr>
      <vt:lpstr>_C13BDDA9_dyn</vt:lpstr>
      <vt:lpstr>_C13BDDB0_dyn</vt:lpstr>
      <vt:lpstr>_C13BDDB1_dyn</vt:lpstr>
      <vt:lpstr>_C13BDDB10OM_dyn</vt:lpstr>
      <vt:lpstr>_C13BDDB11_dyn</vt:lpstr>
      <vt:lpstr>_C13BDDB12_dyn</vt:lpstr>
      <vt:lpstr>_C13BDDB15OM_dyn</vt:lpstr>
      <vt:lpstr>_C13BDDB2_dyn</vt:lpstr>
      <vt:lpstr>_C13BDDB3_dyn</vt:lpstr>
      <vt:lpstr>_C13BDDB4_dyn</vt:lpstr>
      <vt:lpstr>_C13BDDB5_dyn</vt:lpstr>
      <vt:lpstr>_C13BDDB5OM_dyn</vt:lpstr>
      <vt:lpstr>_C13BDDB6_dyn</vt:lpstr>
      <vt:lpstr>_C13BDDB7_dyn</vt:lpstr>
      <vt:lpstr>_C13BDDB8_dyn</vt:lpstr>
      <vt:lpstr>_C13BDDB9_dyn</vt:lpstr>
      <vt:lpstr>_C13BJJ11_dyn</vt:lpstr>
      <vt:lpstr>_C13BJJ12_dyn</vt:lpstr>
      <vt:lpstr>_C13BJJ2_dyn</vt:lpstr>
      <vt:lpstr>_C13BJJ6_dyn</vt:lpstr>
      <vt:lpstr>_C13BJJ7_dyn</vt:lpstr>
      <vt:lpstr>_C13C5</vt:lpstr>
      <vt:lpstr>_C13D1</vt:lpstr>
      <vt:lpstr>_C13D2</vt:lpstr>
      <vt:lpstr>_C13D3</vt:lpstr>
      <vt:lpstr>_C13D4</vt:lpstr>
      <vt:lpstr>_C13D5</vt:lpstr>
      <vt:lpstr>_C13D6</vt:lpstr>
      <vt:lpstr>_C13D7</vt:lpstr>
      <vt:lpstr>_C13D8</vt:lpstr>
      <vt:lpstr>_C13D9</vt:lpstr>
      <vt:lpstr>_C13DD1_dyn</vt:lpstr>
      <vt:lpstr>_C13DD11_dyn</vt:lpstr>
      <vt:lpstr>_C13DD12_dyn</vt:lpstr>
      <vt:lpstr>_C13DD2_dyn</vt:lpstr>
      <vt:lpstr>_C13DD3_dyn</vt:lpstr>
      <vt:lpstr>_C13DD4_dyn</vt:lpstr>
      <vt:lpstr>_C13DD5_dyn</vt:lpstr>
      <vt:lpstr>_C13DD6_dyn</vt:lpstr>
      <vt:lpstr>_C13DD7_dyn</vt:lpstr>
      <vt:lpstr>_C13DD8_dyn</vt:lpstr>
      <vt:lpstr>_C13DD9_dyn</vt:lpstr>
      <vt:lpstr>_C13E2</vt:lpstr>
      <vt:lpstr>_C13E9</vt:lpstr>
      <vt:lpstr>_C13F5</vt:lpstr>
      <vt:lpstr>_C13G1</vt:lpstr>
      <vt:lpstr>_C13G2</vt:lpstr>
      <vt:lpstr>_C13G3</vt:lpstr>
      <vt:lpstr>_C13G4</vt:lpstr>
      <vt:lpstr>_C13G5</vt:lpstr>
      <vt:lpstr>_C13G6</vt:lpstr>
      <vt:lpstr>_C13G7</vt:lpstr>
      <vt:lpstr>_C13G8</vt:lpstr>
      <vt:lpstr>_C13G9</vt:lpstr>
      <vt:lpstr>_C13H2</vt:lpstr>
      <vt:lpstr>_C13H9</vt:lpstr>
      <vt:lpstr>_C13I5</vt:lpstr>
      <vt:lpstr>_C13J2</vt:lpstr>
      <vt:lpstr>_C13J6</vt:lpstr>
      <vt:lpstr>_C13J7</vt:lpstr>
      <vt:lpstr>_C13JJ11_dyn</vt:lpstr>
      <vt:lpstr>_C13JJ12_dyn</vt:lpstr>
      <vt:lpstr>_C13JJ2_dyn</vt:lpstr>
      <vt:lpstr>_C13JJ6_dyn</vt:lpstr>
      <vt:lpstr>_C13JJ7_dyn</vt:lpstr>
      <vt:lpstr>_C15A11</vt:lpstr>
      <vt:lpstr>_C15A111</vt:lpstr>
      <vt:lpstr>_C15A21</vt:lpstr>
      <vt:lpstr>_C15A41</vt:lpstr>
      <vt:lpstr>_C15B1</vt:lpstr>
      <vt:lpstr>_C15B11</vt:lpstr>
      <vt:lpstr>_C15B2</vt:lpstr>
      <vt:lpstr>_C15B4</vt:lpstr>
      <vt:lpstr>_C15C1</vt:lpstr>
      <vt:lpstr>_C15C11</vt:lpstr>
      <vt:lpstr>_C15C2</vt:lpstr>
      <vt:lpstr>_C15C4</vt:lpstr>
      <vt:lpstr>_C15D1</vt:lpstr>
      <vt:lpstr>_C15D11</vt:lpstr>
      <vt:lpstr>_C15D2</vt:lpstr>
      <vt:lpstr>_C15D4</vt:lpstr>
      <vt:lpstr>_C16A1</vt:lpstr>
      <vt:lpstr>_C16A11</vt:lpstr>
      <vt:lpstr>_C16A2</vt:lpstr>
      <vt:lpstr>_C16A4</vt:lpstr>
      <vt:lpstr>_C16B1</vt:lpstr>
      <vt:lpstr>_C16B11</vt:lpstr>
      <vt:lpstr>_C16B2</vt:lpstr>
      <vt:lpstr>_C16B4</vt:lpstr>
      <vt:lpstr>_C16C1</vt:lpstr>
      <vt:lpstr>_C16C11</vt:lpstr>
      <vt:lpstr>_C16C2</vt:lpstr>
      <vt:lpstr>_C16C4</vt:lpstr>
      <vt:lpstr>_C17A1</vt:lpstr>
      <vt:lpstr>_C17A2</vt:lpstr>
      <vt:lpstr>_C17B1</vt:lpstr>
      <vt:lpstr>_C17B2</vt:lpstr>
      <vt:lpstr>_C17C1</vt:lpstr>
      <vt:lpstr>_C17C2</vt:lpstr>
      <vt:lpstr>_C18A1</vt:lpstr>
      <vt:lpstr>_C18A2</vt:lpstr>
      <vt:lpstr>_C18A3</vt:lpstr>
      <vt:lpstr>_C18A4</vt:lpstr>
      <vt:lpstr>_C18A5</vt:lpstr>
      <vt:lpstr>_C18A6</vt:lpstr>
      <vt:lpstr>_C18A7</vt:lpstr>
      <vt:lpstr>_C18A8</vt:lpstr>
      <vt:lpstr>_C18AA1_dyn</vt:lpstr>
      <vt:lpstr>_C18AA11_dyn</vt:lpstr>
      <vt:lpstr>_C18AA12_dyn</vt:lpstr>
      <vt:lpstr>_C18AA2_dyn</vt:lpstr>
      <vt:lpstr>_C18AA3_dyn</vt:lpstr>
      <vt:lpstr>_C18AA4_dyn</vt:lpstr>
      <vt:lpstr>_C18AA5_dyn</vt:lpstr>
      <vt:lpstr>_C18AA6_dyn</vt:lpstr>
      <vt:lpstr>_C18AA7_dyn</vt:lpstr>
      <vt:lpstr>_C18AA8_dyn</vt:lpstr>
      <vt:lpstr>_C18AB1</vt:lpstr>
      <vt:lpstr>_C18AB11_dyn</vt:lpstr>
      <vt:lpstr>_C18AB12_dyn</vt:lpstr>
      <vt:lpstr>_C18AB2</vt:lpstr>
      <vt:lpstr>_C18AB3</vt:lpstr>
      <vt:lpstr>_C18AB4</vt:lpstr>
      <vt:lpstr>_C18AB5</vt:lpstr>
      <vt:lpstr>_C18AB6</vt:lpstr>
      <vt:lpstr>_C18AB7</vt:lpstr>
      <vt:lpstr>_C18AB8</vt:lpstr>
      <vt:lpstr>_C18ABB1_dyn</vt:lpstr>
      <vt:lpstr>_C18ABB2_dyn</vt:lpstr>
      <vt:lpstr>_C18ABB3_dyn</vt:lpstr>
      <vt:lpstr>_C18ABB4_dyn</vt:lpstr>
      <vt:lpstr>_C18ABB5_dyn</vt:lpstr>
      <vt:lpstr>_C18ABB6_dyn</vt:lpstr>
      <vt:lpstr>_C18ABB7_dyn</vt:lpstr>
      <vt:lpstr>_C18ABB8_dyn</vt:lpstr>
      <vt:lpstr>_C18B5</vt:lpstr>
      <vt:lpstr>_C18B8</vt:lpstr>
      <vt:lpstr>_C18BB5</vt:lpstr>
      <vt:lpstr>_C18BB8</vt:lpstr>
      <vt:lpstr>_C18C1</vt:lpstr>
      <vt:lpstr>_C18C2</vt:lpstr>
      <vt:lpstr>_C18C3</vt:lpstr>
      <vt:lpstr>_C18C4</vt:lpstr>
      <vt:lpstr>_C18C5</vt:lpstr>
      <vt:lpstr>_C18C6</vt:lpstr>
      <vt:lpstr>_C18C7</vt:lpstr>
      <vt:lpstr>_C18C8</vt:lpstr>
      <vt:lpstr>_C18CC1_dyn</vt:lpstr>
      <vt:lpstr>_C18CC11_dyn</vt:lpstr>
      <vt:lpstr>_C18CC12_dyn</vt:lpstr>
      <vt:lpstr>_C18CC2_dyn</vt:lpstr>
      <vt:lpstr>_C18CC3_dyn</vt:lpstr>
      <vt:lpstr>_C18CC4_dyn</vt:lpstr>
      <vt:lpstr>_C18CC5_dyn</vt:lpstr>
      <vt:lpstr>_C18CC6_dyn</vt:lpstr>
      <vt:lpstr>_C18CC7_dyn</vt:lpstr>
      <vt:lpstr>_C18CC8_dyn</vt:lpstr>
      <vt:lpstr>_C18D5</vt:lpstr>
      <vt:lpstr>_C18D8</vt:lpstr>
      <vt:lpstr>_C18E6</vt:lpstr>
      <vt:lpstr>_C18F4</vt:lpstr>
      <vt:lpstr>_C18F5</vt:lpstr>
      <vt:lpstr>_C18F6</vt:lpstr>
      <vt:lpstr>_C18F7</vt:lpstr>
      <vt:lpstr>_C18F8</vt:lpstr>
      <vt:lpstr>_C18G1</vt:lpstr>
      <vt:lpstr>_C18G2</vt:lpstr>
      <vt:lpstr>_C18G3</vt:lpstr>
      <vt:lpstr>_C18H1</vt:lpstr>
      <vt:lpstr>_C18H2</vt:lpstr>
      <vt:lpstr>_C18H3</vt:lpstr>
      <vt:lpstr>_C1A1</vt:lpstr>
      <vt:lpstr>_C1AA</vt:lpstr>
      <vt:lpstr>_C1B1</vt:lpstr>
      <vt:lpstr>_C1BB</vt:lpstr>
      <vt:lpstr>_C1BISA10</vt:lpstr>
      <vt:lpstr>_C1BISA11</vt:lpstr>
      <vt:lpstr>_C1BISA12</vt:lpstr>
      <vt:lpstr>_C1BISA13</vt:lpstr>
      <vt:lpstr>_C1BISA14</vt:lpstr>
      <vt:lpstr>_C1BISA15</vt:lpstr>
      <vt:lpstr>_C1BISA16</vt:lpstr>
      <vt:lpstr>_C1BISA17</vt:lpstr>
      <vt:lpstr>_C1BISA18</vt:lpstr>
      <vt:lpstr>_C1BISA19</vt:lpstr>
      <vt:lpstr>_C1BISA20</vt:lpstr>
      <vt:lpstr>_C1BISA21</vt:lpstr>
      <vt:lpstr>_C1BISA22</vt:lpstr>
      <vt:lpstr>_C1BISA23</vt:lpstr>
      <vt:lpstr>_C1BISA24</vt:lpstr>
      <vt:lpstr>_C1BISA25</vt:lpstr>
      <vt:lpstr>_C1BISA26</vt:lpstr>
      <vt:lpstr>_C1BISA27</vt:lpstr>
      <vt:lpstr>_C1BISA28</vt:lpstr>
      <vt:lpstr>_C1BISA29</vt:lpstr>
      <vt:lpstr>_C1BISA30</vt:lpstr>
      <vt:lpstr>_C1BISA7</vt:lpstr>
      <vt:lpstr>_C1BISA8</vt:lpstr>
      <vt:lpstr>_C1BISA9</vt:lpstr>
      <vt:lpstr>_C1C1</vt:lpstr>
      <vt:lpstr>_C1CC</vt:lpstr>
      <vt:lpstr>_C1D1</vt:lpstr>
      <vt:lpstr>_C1DD</vt:lpstr>
      <vt:lpstr>_C1E1</vt:lpstr>
      <vt:lpstr>_C1EE</vt:lpstr>
      <vt:lpstr>_C1F1</vt:lpstr>
      <vt:lpstr>_C2A5</vt:lpstr>
      <vt:lpstr>_C2A5Ag</vt:lpstr>
      <vt:lpstr>_C2B5</vt:lpstr>
      <vt:lpstr>_C2B5Ag</vt:lpstr>
      <vt:lpstr>_C2BISA3</vt:lpstr>
      <vt:lpstr>_C2BISA4</vt:lpstr>
      <vt:lpstr>_C2BISA5</vt:lpstr>
      <vt:lpstr>_C2BISA6</vt:lpstr>
      <vt:lpstr>_C2C5</vt:lpstr>
      <vt:lpstr>_C2C5Ag</vt:lpstr>
      <vt:lpstr>_C2D5</vt:lpstr>
      <vt:lpstr>_C2D5Ag</vt:lpstr>
      <vt:lpstr>_C2E5</vt:lpstr>
      <vt:lpstr>_C2E5Ag</vt:lpstr>
      <vt:lpstr>_C2F5</vt:lpstr>
      <vt:lpstr>_C2F5Ag</vt:lpstr>
      <vt:lpstr>_C2G5</vt:lpstr>
      <vt:lpstr>_C2G5Ag</vt:lpstr>
      <vt:lpstr>_C2H5</vt:lpstr>
      <vt:lpstr>_C2H5Ag</vt:lpstr>
      <vt:lpstr>_C2I5</vt:lpstr>
      <vt:lpstr>_C2I5Ag</vt:lpstr>
      <vt:lpstr>_C2J5</vt:lpstr>
      <vt:lpstr>_C2J5Ag</vt:lpstr>
      <vt:lpstr>_C2K5</vt:lpstr>
      <vt:lpstr>_C2K5Ag</vt:lpstr>
      <vt:lpstr>_C2L5</vt:lpstr>
      <vt:lpstr>_C2L5Ag</vt:lpstr>
      <vt:lpstr>_C2M5</vt:lpstr>
      <vt:lpstr>_C2M5Ag</vt:lpstr>
      <vt:lpstr>_C2N5</vt:lpstr>
      <vt:lpstr>_C2N5Ag</vt:lpstr>
      <vt:lpstr>_C2NA5</vt:lpstr>
      <vt:lpstr>_C2NA5Ag</vt:lpstr>
      <vt:lpstr>_C2O5</vt:lpstr>
      <vt:lpstr>_C2O5Ag</vt:lpstr>
      <vt:lpstr>_C2P5</vt:lpstr>
      <vt:lpstr>_C2P5Ag</vt:lpstr>
      <vt:lpstr>_C4A1</vt:lpstr>
      <vt:lpstr>_C4AA</vt:lpstr>
      <vt:lpstr>_C5A1</vt:lpstr>
      <vt:lpstr>_C5AA</vt:lpstr>
      <vt:lpstr>_C6F1</vt:lpstr>
      <vt:lpstr>_C6I3</vt:lpstr>
      <vt:lpstr>_C6J3</vt:lpstr>
      <vt:lpstr>_C6K3</vt:lpstr>
      <vt:lpstr>_C6L3</vt:lpstr>
      <vt:lpstr>_C6M3</vt:lpstr>
      <vt:lpstr>_C6N3</vt:lpstr>
      <vt:lpstr>_C8A1</vt:lpstr>
      <vt:lpstr>_C9A1Ag</vt:lpstr>
      <vt:lpstr>_C9C1Ag</vt:lpstr>
      <vt:lpstr>_dateau</vt:lpstr>
      <vt:lpstr>_datedi</vt:lpstr>
      <vt:lpstr>_datefu_dyn</vt:lpstr>
      <vt:lpstr>_dateli</vt:lpstr>
      <vt:lpstr>_datetup_dyn</vt:lpstr>
      <vt:lpstr>_DCLOT_E19</vt:lpstr>
      <vt:lpstr>_DCLOT_E20</vt:lpstr>
      <vt:lpstr>_DCLOT_E21</vt:lpstr>
      <vt:lpstr>_EACH8</vt:lpstr>
      <vt:lpstr>_EACH8Ag</vt:lpstr>
      <vt:lpstr>_ESE1A1</vt:lpstr>
      <vt:lpstr>_ESE1A1Ag</vt:lpstr>
      <vt:lpstr>_ESE1A2</vt:lpstr>
      <vt:lpstr>_ESE1A2Ag</vt:lpstr>
      <vt:lpstr>_ESE1B1</vt:lpstr>
      <vt:lpstr>_ESE1B1Ag</vt:lpstr>
      <vt:lpstr>_ESE1B2</vt:lpstr>
      <vt:lpstr>_ESE1B2Ag</vt:lpstr>
      <vt:lpstr>_ESE1C1</vt:lpstr>
      <vt:lpstr>_ESE1C1Ag</vt:lpstr>
      <vt:lpstr>_ESE1C2</vt:lpstr>
      <vt:lpstr>_ESE1C2Ag</vt:lpstr>
      <vt:lpstr>_ESE1F1</vt:lpstr>
      <vt:lpstr>_ESE1F1Ag</vt:lpstr>
      <vt:lpstr>_ESE1F2</vt:lpstr>
      <vt:lpstr>_ESE1F2Ag</vt:lpstr>
      <vt:lpstr>_ESE1G1</vt:lpstr>
      <vt:lpstr>_ESE1G1Ag</vt:lpstr>
      <vt:lpstr>_ESE1G2</vt:lpstr>
      <vt:lpstr>_ESE1G2Ag</vt:lpstr>
      <vt:lpstr>_ESE1H1</vt:lpstr>
      <vt:lpstr>_ESE1H1Ag</vt:lpstr>
      <vt:lpstr>_ESE1H2</vt:lpstr>
      <vt:lpstr>_ESE1H2Ag</vt:lpstr>
      <vt:lpstr>_ESE1I1</vt:lpstr>
      <vt:lpstr>_ESE1I1Ag</vt:lpstr>
      <vt:lpstr>_ESE1I2</vt:lpstr>
      <vt:lpstr>_ESE1I2Ag</vt:lpstr>
      <vt:lpstr>_ESE1J1</vt:lpstr>
      <vt:lpstr>_ESE1J1Ag</vt:lpstr>
      <vt:lpstr>_ESE1J2</vt:lpstr>
      <vt:lpstr>_ESE1J2Ag</vt:lpstr>
      <vt:lpstr>_ESE1K1</vt:lpstr>
      <vt:lpstr>_ESE1K1Ag</vt:lpstr>
      <vt:lpstr>_ESE1K2</vt:lpstr>
      <vt:lpstr>_ESE1K2Ag</vt:lpstr>
      <vt:lpstr>_ESE1L1</vt:lpstr>
      <vt:lpstr>_ESE1L1Ag</vt:lpstr>
      <vt:lpstr>_ESE1L2</vt:lpstr>
      <vt:lpstr>_ESE1L2Ag</vt:lpstr>
      <vt:lpstr>_ESE1M1</vt:lpstr>
      <vt:lpstr>_ESE1M1Ag</vt:lpstr>
      <vt:lpstr>_ESE1M2</vt:lpstr>
      <vt:lpstr>_ESE1M2Ag</vt:lpstr>
      <vt:lpstr>_ESE1T1</vt:lpstr>
      <vt:lpstr>_ESE1T1Ag</vt:lpstr>
      <vt:lpstr>_ESE1T2</vt:lpstr>
      <vt:lpstr>_ESE1T2Ag</vt:lpstr>
      <vt:lpstr>_ESE2A1</vt:lpstr>
      <vt:lpstr>_ESE2A1Ag</vt:lpstr>
      <vt:lpstr>_ESE2A2</vt:lpstr>
      <vt:lpstr>_ESE2A2Ag</vt:lpstr>
      <vt:lpstr>_ESE2B1</vt:lpstr>
      <vt:lpstr>_ESE2B1Ag</vt:lpstr>
      <vt:lpstr>_ESE2B2</vt:lpstr>
      <vt:lpstr>_ESE2B2Ag</vt:lpstr>
      <vt:lpstr>_ESE2C1</vt:lpstr>
      <vt:lpstr>_ESE2C1Ag</vt:lpstr>
      <vt:lpstr>_ESE2C2</vt:lpstr>
      <vt:lpstr>_ESE2C2Ag</vt:lpstr>
      <vt:lpstr>_ESE2D1</vt:lpstr>
      <vt:lpstr>_ESE2D1Ag</vt:lpstr>
      <vt:lpstr>_ESE2D2</vt:lpstr>
      <vt:lpstr>_ESE2D2Ag</vt:lpstr>
      <vt:lpstr>_ESE2E1</vt:lpstr>
      <vt:lpstr>_ESE2E1Ag</vt:lpstr>
      <vt:lpstr>_ESE2E2</vt:lpstr>
      <vt:lpstr>_ESE2E2Ag</vt:lpstr>
      <vt:lpstr>_ESE2F11</vt:lpstr>
      <vt:lpstr>_ESE2F1Ag</vt:lpstr>
      <vt:lpstr>_ESE2F21</vt:lpstr>
      <vt:lpstr>_ESE2F21Ag</vt:lpstr>
      <vt:lpstr>_ESE2G1</vt:lpstr>
      <vt:lpstr>_ESE2G1Ag</vt:lpstr>
      <vt:lpstr>_ESE2G2</vt:lpstr>
      <vt:lpstr>_ESE2G2Ag</vt:lpstr>
      <vt:lpstr>_ESE2H1</vt:lpstr>
      <vt:lpstr>_ESE2H1Ag</vt:lpstr>
      <vt:lpstr>_ESE2H2</vt:lpstr>
      <vt:lpstr>_ESE2H2Ag</vt:lpstr>
      <vt:lpstr>_ESE2I1</vt:lpstr>
      <vt:lpstr>_ESE2I1Ag</vt:lpstr>
      <vt:lpstr>_ESE2I2</vt:lpstr>
      <vt:lpstr>_ESE2I2Ag</vt:lpstr>
      <vt:lpstr>_ESE2T11</vt:lpstr>
      <vt:lpstr>_ESE2T11Ag</vt:lpstr>
      <vt:lpstr>_ESE2T21</vt:lpstr>
      <vt:lpstr>_ESE2T21Ag</vt:lpstr>
      <vt:lpstr>_nb_absorb_dyn</vt:lpstr>
      <vt:lpstr>_nb_lotup_dyn</vt:lpstr>
      <vt:lpstr>_nom_absor_dyn</vt:lpstr>
      <vt:lpstr>_nom_au</vt:lpstr>
      <vt:lpstr>_nom_tup_dyn</vt:lpstr>
      <vt:lpstr>_Q12C2</vt:lpstr>
      <vt:lpstr>_Q12D2</vt:lpstr>
      <vt:lpstr>_Q13A1</vt:lpstr>
      <vt:lpstr>_Q13A2</vt:lpstr>
      <vt:lpstr>_Q13A3</vt:lpstr>
      <vt:lpstr>_Q13A4</vt:lpstr>
      <vt:lpstr>_Q13A5</vt:lpstr>
      <vt:lpstr>_Q13B1</vt:lpstr>
      <vt:lpstr>_Q13B2</vt:lpstr>
      <vt:lpstr>_Q13B3</vt:lpstr>
      <vt:lpstr>_Q13B4</vt:lpstr>
      <vt:lpstr>_Q13B5</vt:lpstr>
      <vt:lpstr>_Q13C1</vt:lpstr>
      <vt:lpstr>_Q13C2</vt:lpstr>
      <vt:lpstr>_Q13C3</vt:lpstr>
      <vt:lpstr>_Q13C4</vt:lpstr>
      <vt:lpstr>_Q13C5</vt:lpstr>
      <vt:lpstr>_Q13D1</vt:lpstr>
      <vt:lpstr>_Q13D2</vt:lpstr>
      <vt:lpstr>_Q13D3</vt:lpstr>
      <vt:lpstr>_Q13D4</vt:lpstr>
      <vt:lpstr>_Q13D5</vt:lpstr>
      <vt:lpstr>_Q13E1</vt:lpstr>
      <vt:lpstr>_Q13E2</vt:lpstr>
      <vt:lpstr>_Q13E3</vt:lpstr>
      <vt:lpstr>_Q13E4</vt:lpstr>
      <vt:lpstr>_Q13E5</vt:lpstr>
      <vt:lpstr>_Q13F1</vt:lpstr>
      <vt:lpstr>_Q13F2</vt:lpstr>
      <vt:lpstr>_Q13F3</vt:lpstr>
      <vt:lpstr>_Q13F4</vt:lpstr>
      <vt:lpstr>_Q13F5</vt:lpstr>
      <vt:lpstr>_Q13G1</vt:lpstr>
      <vt:lpstr>_Q13G2</vt:lpstr>
      <vt:lpstr>_Q13G3</vt:lpstr>
      <vt:lpstr>_Q13G4</vt:lpstr>
      <vt:lpstr>_Q13G5</vt:lpstr>
      <vt:lpstr>_Q13H1</vt:lpstr>
      <vt:lpstr>_Q13H2</vt:lpstr>
      <vt:lpstr>_Q13H3</vt:lpstr>
      <vt:lpstr>_Q13H4</vt:lpstr>
      <vt:lpstr>_Q13H5</vt:lpstr>
      <vt:lpstr>_Q13I1</vt:lpstr>
      <vt:lpstr>_Q13I2</vt:lpstr>
      <vt:lpstr>_Q13I3</vt:lpstr>
      <vt:lpstr>_Q13I4</vt:lpstr>
      <vt:lpstr>_Q13I5</vt:lpstr>
      <vt:lpstr>_Q13J1</vt:lpstr>
      <vt:lpstr>_Q13J2</vt:lpstr>
      <vt:lpstr>_Q13J3</vt:lpstr>
      <vt:lpstr>_Q13J4</vt:lpstr>
      <vt:lpstr>_Q13J5</vt:lpstr>
      <vt:lpstr>_Q13K1</vt:lpstr>
      <vt:lpstr>_Q13K2</vt:lpstr>
      <vt:lpstr>_Q13K3</vt:lpstr>
      <vt:lpstr>_Q13K4</vt:lpstr>
      <vt:lpstr>_Q13K5</vt:lpstr>
      <vt:lpstr>_Q13L1</vt:lpstr>
      <vt:lpstr>_Q13L2</vt:lpstr>
      <vt:lpstr>_Q13L3</vt:lpstr>
      <vt:lpstr>_Q13L4</vt:lpstr>
      <vt:lpstr>_Q13L5</vt:lpstr>
      <vt:lpstr>_Q13M1</vt:lpstr>
      <vt:lpstr>_Q13M2</vt:lpstr>
      <vt:lpstr>_Q13M3</vt:lpstr>
      <vt:lpstr>_Q13M4</vt:lpstr>
      <vt:lpstr>_Q13M5</vt:lpstr>
      <vt:lpstr>_Q14A1</vt:lpstr>
      <vt:lpstr>_Q16A3</vt:lpstr>
      <vt:lpstr>_Q16A4</vt:lpstr>
      <vt:lpstr>_Q16A5</vt:lpstr>
      <vt:lpstr>_Q16B5</vt:lpstr>
      <vt:lpstr>_Q16C5</vt:lpstr>
      <vt:lpstr>_Q16D3</vt:lpstr>
      <vt:lpstr>_Q16D4</vt:lpstr>
      <vt:lpstr>_Q16D5</vt:lpstr>
      <vt:lpstr>_Q16E3</vt:lpstr>
      <vt:lpstr>_Q16E4</vt:lpstr>
      <vt:lpstr>_Q16E5</vt:lpstr>
      <vt:lpstr>_Q16F3</vt:lpstr>
      <vt:lpstr>_Q16F4</vt:lpstr>
      <vt:lpstr>_Q16F5</vt:lpstr>
      <vt:lpstr>_Q16M1</vt:lpstr>
      <vt:lpstr>_Q16N1</vt:lpstr>
      <vt:lpstr>_Q16O1</vt:lpstr>
      <vt:lpstr>_Q16P3</vt:lpstr>
      <vt:lpstr>_Q16P4</vt:lpstr>
      <vt:lpstr>_Q1AH1</vt:lpstr>
      <vt:lpstr>_Q1AH2</vt:lpstr>
      <vt:lpstr>_Q1AH3</vt:lpstr>
      <vt:lpstr>_Q1AHA1</vt:lpstr>
      <vt:lpstr>_Q1AHA2</vt:lpstr>
      <vt:lpstr>_Q1AHA3</vt:lpstr>
      <vt:lpstr>_Q1AHB1</vt:lpstr>
      <vt:lpstr>_Q1AHB2</vt:lpstr>
      <vt:lpstr>_Q1AHB3</vt:lpstr>
      <vt:lpstr>_Q1AHC1</vt:lpstr>
      <vt:lpstr>_Q1AHC2</vt:lpstr>
      <vt:lpstr>_Q1AHC3</vt:lpstr>
      <vt:lpstr>_Q1AHD1</vt:lpstr>
      <vt:lpstr>_Q1AHD2</vt:lpstr>
      <vt:lpstr>_Q1AHD3</vt:lpstr>
      <vt:lpstr>_Q1AHDD1</vt:lpstr>
      <vt:lpstr>_Q1AHDD2</vt:lpstr>
      <vt:lpstr>_Q1AHDD3</vt:lpstr>
      <vt:lpstr>_Q1OA2</vt:lpstr>
      <vt:lpstr>_Q1OMBA1</vt:lpstr>
      <vt:lpstr>_Q1OMBB1</vt:lpstr>
      <vt:lpstr>_Q1OMBC1</vt:lpstr>
      <vt:lpstr>_Q1OMBD1</vt:lpstr>
      <vt:lpstr>_Q1OMTA1</vt:lpstr>
      <vt:lpstr>_Q1OMTA2</vt:lpstr>
      <vt:lpstr>_Q1OMTA3</vt:lpstr>
      <vt:lpstr>_Q1OMTA4</vt:lpstr>
      <vt:lpstr>_Q1OMTA5</vt:lpstr>
      <vt:lpstr>_Q1OMTA6</vt:lpstr>
      <vt:lpstr>_Q2A1</vt:lpstr>
      <vt:lpstr>_Q2A2</vt:lpstr>
      <vt:lpstr>_Q2A3</vt:lpstr>
      <vt:lpstr>_Q2A4</vt:lpstr>
      <vt:lpstr>_Q2B1</vt:lpstr>
      <vt:lpstr>_Q2B2</vt:lpstr>
      <vt:lpstr>_Q2B3</vt:lpstr>
      <vt:lpstr>_Q2B4</vt:lpstr>
      <vt:lpstr>_Q2C3</vt:lpstr>
      <vt:lpstr>_Q2C4</vt:lpstr>
      <vt:lpstr>_Q2D1</vt:lpstr>
      <vt:lpstr>_Q2D2</vt:lpstr>
      <vt:lpstr>_Q2D3</vt:lpstr>
      <vt:lpstr>_Q2D4</vt:lpstr>
      <vt:lpstr>_Q2E1</vt:lpstr>
      <vt:lpstr>_Q2E2</vt:lpstr>
      <vt:lpstr>_Q2E3</vt:lpstr>
      <vt:lpstr>_Q2E4</vt:lpstr>
      <vt:lpstr>_Q2F1</vt:lpstr>
      <vt:lpstr>_Q2F2</vt:lpstr>
      <vt:lpstr>_Q2F3</vt:lpstr>
      <vt:lpstr>_Q2F4</vt:lpstr>
      <vt:lpstr>_Q2FA</vt:lpstr>
      <vt:lpstr>_Q2G1</vt:lpstr>
      <vt:lpstr>_Q2G2</vt:lpstr>
      <vt:lpstr>_Q2G3</vt:lpstr>
      <vt:lpstr>_Q2G4</vt:lpstr>
      <vt:lpstr>_Q2GA</vt:lpstr>
      <vt:lpstr>_Q2H1</vt:lpstr>
      <vt:lpstr>_Q2H2</vt:lpstr>
      <vt:lpstr>_Q2H3</vt:lpstr>
      <vt:lpstr>_Q2H4</vt:lpstr>
      <vt:lpstr>_Q2HA</vt:lpstr>
      <vt:lpstr>_Q2I1</vt:lpstr>
      <vt:lpstr>_Q2I2</vt:lpstr>
      <vt:lpstr>_Q2I3</vt:lpstr>
      <vt:lpstr>_Q2I4</vt:lpstr>
      <vt:lpstr>_Q2IA</vt:lpstr>
      <vt:lpstr>_Q2J1</vt:lpstr>
      <vt:lpstr>_Q2J2</vt:lpstr>
      <vt:lpstr>_Q2K1</vt:lpstr>
      <vt:lpstr>_Q2K2</vt:lpstr>
      <vt:lpstr>_Q2K3</vt:lpstr>
      <vt:lpstr>_Q2K4</vt:lpstr>
      <vt:lpstr>_Q2L1</vt:lpstr>
      <vt:lpstr>_Q2L2</vt:lpstr>
      <vt:lpstr>_Q2T2</vt:lpstr>
      <vt:lpstr>_Q302</vt:lpstr>
      <vt:lpstr>_Q3P2</vt:lpstr>
      <vt:lpstr>_Q3Q2</vt:lpstr>
      <vt:lpstr>_Q3R2</vt:lpstr>
      <vt:lpstr>_Q3S2</vt:lpstr>
      <vt:lpstr>_Q3T2</vt:lpstr>
      <vt:lpstr>_Q3V2</vt:lpstr>
      <vt:lpstr>_SIGLESEM_E17</vt:lpstr>
      <vt:lpstr>_SIGLESEM_E18</vt:lpstr>
      <vt:lpstr>_SIGLESEM_E19</vt:lpstr>
      <vt:lpstr>_siren_absor_dyn</vt:lpstr>
      <vt:lpstr>_siren_tup_dyn</vt:lpstr>
      <vt:lpstr>tc_6283_C_add</vt:lpstr>
      <vt:lpstr>tc_6283_C_hr</vt:lpstr>
      <vt:lpstr>tc_6283_C_pr</vt:lpstr>
      <vt:lpstr>tc_6283_C_prm</vt:lpstr>
      <vt:lpstr>tc_6283_C_prr</vt:lpstr>
      <vt:lpstr>tc_70943</vt:lpstr>
      <vt:lpstr>tc_7583_c_pr</vt:lpstr>
      <vt:lpstr>tc_7715_CG</vt:lpstr>
      <vt:lpstr>tc_ACTAM</vt:lpstr>
      <vt:lpstr>tc_ACTAMEN</vt:lpstr>
      <vt:lpstr>tc_ACTAUTRE</vt:lpstr>
      <vt:lpstr>tc_ACTDET1</vt:lpstr>
      <vt:lpstr>tc_ACTDET2</vt:lpstr>
      <vt:lpstr>tc_ACTPROMO</vt:lpstr>
      <vt:lpstr>tc_ADR1</vt:lpstr>
      <vt:lpstr>tc_ADR2</vt:lpstr>
      <vt:lpstr>tc_ADRSS</vt:lpstr>
      <vt:lpstr>tc_ADRSS1</vt:lpstr>
      <vt:lpstr>tc_ADRSS2</vt:lpstr>
      <vt:lpstr>tc_ADRSSVILLE</vt:lpstr>
      <vt:lpstr>tc_C0A1</vt:lpstr>
      <vt:lpstr>tc_C10A1</vt:lpstr>
      <vt:lpstr>tc_C10B1</vt:lpstr>
      <vt:lpstr>tc_C10C1</vt:lpstr>
      <vt:lpstr>tc_C10D1</vt:lpstr>
      <vt:lpstr>tc_C10E1</vt:lpstr>
      <vt:lpstr>tc_C10F1</vt:lpstr>
      <vt:lpstr>tc_C10G1</vt:lpstr>
      <vt:lpstr>tc_C10H1</vt:lpstr>
      <vt:lpstr>tc_C10I1</vt:lpstr>
      <vt:lpstr>tc_C11A1</vt:lpstr>
      <vt:lpstr>tc_C11A2</vt:lpstr>
      <vt:lpstr>tc_C11A3</vt:lpstr>
      <vt:lpstr>tc_C11B1</vt:lpstr>
      <vt:lpstr>tc_C11B2</vt:lpstr>
      <vt:lpstr>tc_C11B3</vt:lpstr>
      <vt:lpstr>tc_C11C1</vt:lpstr>
      <vt:lpstr>tc_C11C2</vt:lpstr>
      <vt:lpstr>tc_C11C3</vt:lpstr>
      <vt:lpstr>tc_C11D1</vt:lpstr>
      <vt:lpstr>tc_C11D2</vt:lpstr>
      <vt:lpstr>tc_C11D3</vt:lpstr>
      <vt:lpstr>tc_C11E1</vt:lpstr>
      <vt:lpstr>tc_C11E2</vt:lpstr>
      <vt:lpstr>tc_C11E3</vt:lpstr>
      <vt:lpstr>tc_C11F1</vt:lpstr>
      <vt:lpstr>tc_C11F2</vt:lpstr>
      <vt:lpstr>tc_C11F3</vt:lpstr>
      <vt:lpstr>tc_C11F4</vt:lpstr>
      <vt:lpstr>tc_C11G1</vt:lpstr>
      <vt:lpstr>tc_C11G2</vt:lpstr>
      <vt:lpstr>tc_C11G3</vt:lpstr>
      <vt:lpstr>tc_C11G4</vt:lpstr>
      <vt:lpstr>tc_C11H1</vt:lpstr>
      <vt:lpstr>tc_C11H2</vt:lpstr>
      <vt:lpstr>tc_C11H3</vt:lpstr>
      <vt:lpstr>tc_C11H4</vt:lpstr>
      <vt:lpstr>tc_C13BA0</vt:lpstr>
      <vt:lpstr>tc_C13BA1</vt:lpstr>
      <vt:lpstr>tc_C13BA10OM</vt:lpstr>
      <vt:lpstr>tc_C13BA15OM</vt:lpstr>
      <vt:lpstr>tc_C13BA2</vt:lpstr>
      <vt:lpstr>tc_C13BA3</vt:lpstr>
      <vt:lpstr>tc_C13BA4</vt:lpstr>
      <vt:lpstr>tc_C13BA5</vt:lpstr>
      <vt:lpstr>tc_C13BA5OM</vt:lpstr>
      <vt:lpstr>tc_C13BA6</vt:lpstr>
      <vt:lpstr>tc_C13BA7</vt:lpstr>
      <vt:lpstr>tc_C13BA8</vt:lpstr>
      <vt:lpstr>tc_C13BA9</vt:lpstr>
      <vt:lpstr>tc_C13BB2</vt:lpstr>
      <vt:lpstr>tc_C13BB9</vt:lpstr>
      <vt:lpstr>tc_C13BC5</vt:lpstr>
      <vt:lpstr>tc_C13BDA0</vt:lpstr>
      <vt:lpstr>tc_C13BDA1</vt:lpstr>
      <vt:lpstr>tc_C13BDA10OM</vt:lpstr>
      <vt:lpstr>tc_C13BDA15OM</vt:lpstr>
      <vt:lpstr>tc_C13BDA2</vt:lpstr>
      <vt:lpstr>tc_C13BDA3</vt:lpstr>
      <vt:lpstr>tc_C13BDA4</vt:lpstr>
      <vt:lpstr>tc_C13BDA5</vt:lpstr>
      <vt:lpstr>tc_C13BDA5OM</vt:lpstr>
      <vt:lpstr>tc_C13BDA6</vt:lpstr>
      <vt:lpstr>tc_C13BDA7</vt:lpstr>
      <vt:lpstr>tc_C13BDA8</vt:lpstr>
      <vt:lpstr>tc_C13BDA9</vt:lpstr>
      <vt:lpstr>tc_C13BDB0</vt:lpstr>
      <vt:lpstr>tc_C13BDB1</vt:lpstr>
      <vt:lpstr>tc_C13BDB10OM</vt:lpstr>
      <vt:lpstr>tc_C13BDB15OM</vt:lpstr>
      <vt:lpstr>tc_C13BDB2</vt:lpstr>
      <vt:lpstr>tc_C13BDB3</vt:lpstr>
      <vt:lpstr>tc_C13BDB4</vt:lpstr>
      <vt:lpstr>tc_C13BDB5</vt:lpstr>
      <vt:lpstr>tc_C13BDB5OM</vt:lpstr>
      <vt:lpstr>tc_C13BDB6</vt:lpstr>
      <vt:lpstr>tc_C13BDB7</vt:lpstr>
      <vt:lpstr>tc_C13BDB8</vt:lpstr>
      <vt:lpstr>tc_C13BDB9</vt:lpstr>
      <vt:lpstr>tc_C13BEA2</vt:lpstr>
      <vt:lpstr>tc_C13BEA9</vt:lpstr>
      <vt:lpstr>tc_C13BEB2</vt:lpstr>
      <vt:lpstr>tc_C13BEB9</vt:lpstr>
      <vt:lpstr>tc_C13BF5</vt:lpstr>
      <vt:lpstr>tc_C13BG0</vt:lpstr>
      <vt:lpstr>tc_C13BG1</vt:lpstr>
      <vt:lpstr>tc_C13BG10OM</vt:lpstr>
      <vt:lpstr>tc_C13BG15OM</vt:lpstr>
      <vt:lpstr>tc_C13BG2</vt:lpstr>
      <vt:lpstr>tc_C13BG3</vt:lpstr>
      <vt:lpstr>tc_C13BG4</vt:lpstr>
      <vt:lpstr>tc_C13BG5</vt:lpstr>
      <vt:lpstr>tc_C13BG5OM</vt:lpstr>
      <vt:lpstr>tc_C13BG6</vt:lpstr>
      <vt:lpstr>tc_C13BG7</vt:lpstr>
      <vt:lpstr>tc_C13BG8</vt:lpstr>
      <vt:lpstr>tc_C13BG9</vt:lpstr>
      <vt:lpstr>tc_C13BH2</vt:lpstr>
      <vt:lpstr>tc_C13BH9</vt:lpstr>
      <vt:lpstr>tc_C13BI5</vt:lpstr>
      <vt:lpstr>tc_C13BJ2</vt:lpstr>
      <vt:lpstr>tc_C13BJ6</vt:lpstr>
      <vt:lpstr>tc_C13BJ7</vt:lpstr>
      <vt:lpstr>tc_C1BISA1_dyn</vt:lpstr>
      <vt:lpstr>tc_C1BISA2_dyn</vt:lpstr>
      <vt:lpstr>tc_C1BISA3_dyn</vt:lpstr>
      <vt:lpstr>tc_C1BISA4_dyn</vt:lpstr>
      <vt:lpstr>tc_C1BISA5_dyn</vt:lpstr>
      <vt:lpstr>tc_C1BISA6_dyn</vt:lpstr>
      <vt:lpstr>tc_C1G1</vt:lpstr>
      <vt:lpstr>tc_C2BISA1_dyn</vt:lpstr>
      <vt:lpstr>tc_C2BISA2_dyn</vt:lpstr>
      <vt:lpstr>tc_C3A1</vt:lpstr>
      <vt:lpstr>tc_C3AA</vt:lpstr>
      <vt:lpstr>tc_C3B1</vt:lpstr>
      <vt:lpstr>tc_C3C1</vt:lpstr>
      <vt:lpstr>tc_C3CA</vt:lpstr>
      <vt:lpstr>tc_C3D1</vt:lpstr>
      <vt:lpstr>tc_C6A1</vt:lpstr>
      <vt:lpstr>tc_C6B1</vt:lpstr>
      <vt:lpstr>tc_C6C1</vt:lpstr>
      <vt:lpstr>tc_C6D1</vt:lpstr>
      <vt:lpstr>tc_C6E1</vt:lpstr>
      <vt:lpstr>tc_C6F1</vt:lpstr>
      <vt:lpstr>tc_C6G1</vt:lpstr>
      <vt:lpstr>tc_C6I1</vt:lpstr>
      <vt:lpstr>tc_C6J1</vt:lpstr>
      <vt:lpstr>tc_C6K1</vt:lpstr>
      <vt:lpstr>tc_C6L1</vt:lpstr>
      <vt:lpstr>tc_C6M1</vt:lpstr>
      <vt:lpstr>tc_C6N1</vt:lpstr>
      <vt:lpstr>tc_C7A11</vt:lpstr>
      <vt:lpstr>tc_C7A21</vt:lpstr>
      <vt:lpstr>tc_C7A31</vt:lpstr>
      <vt:lpstr>tc_C7B11</vt:lpstr>
      <vt:lpstr>tc_C7B21</vt:lpstr>
      <vt:lpstr>tc_C7B31</vt:lpstr>
      <vt:lpstr>tc_C7C11</vt:lpstr>
      <vt:lpstr>tc_C7C21</vt:lpstr>
      <vt:lpstr>tc_C7C31</vt:lpstr>
      <vt:lpstr>tc_C7D11</vt:lpstr>
      <vt:lpstr>tc_C7D21</vt:lpstr>
      <vt:lpstr>tc_C7D31</vt:lpstr>
      <vt:lpstr>tc_C7E11</vt:lpstr>
      <vt:lpstr>tc_C7E21</vt:lpstr>
      <vt:lpstr>tc_C7E31</vt:lpstr>
      <vt:lpstr>tc_C7F11</vt:lpstr>
      <vt:lpstr>tc_C7F21</vt:lpstr>
      <vt:lpstr>tc_C7F31</vt:lpstr>
      <vt:lpstr>tc_C7G11</vt:lpstr>
      <vt:lpstr>tc_C7G21</vt:lpstr>
      <vt:lpstr>tc_C7G31</vt:lpstr>
      <vt:lpstr>tc_C7H11</vt:lpstr>
      <vt:lpstr>tc_C7H21</vt:lpstr>
      <vt:lpstr>tc_C7H31</vt:lpstr>
      <vt:lpstr>tc_C7I11</vt:lpstr>
      <vt:lpstr>tc_C7I21</vt:lpstr>
      <vt:lpstr>tc_C7I31</vt:lpstr>
      <vt:lpstr>tc_C7J11</vt:lpstr>
      <vt:lpstr>tc_C7J21</vt:lpstr>
      <vt:lpstr>tc_C7J31</vt:lpstr>
      <vt:lpstr>tc_C7K11</vt:lpstr>
      <vt:lpstr>tc_C7K21</vt:lpstr>
      <vt:lpstr>tc_C7K31</vt:lpstr>
      <vt:lpstr>tc_C7L11</vt:lpstr>
      <vt:lpstr>tc_C7L21</vt:lpstr>
      <vt:lpstr>tc_C7L31</vt:lpstr>
      <vt:lpstr>tc_C7M11</vt:lpstr>
      <vt:lpstr>tc_C7M21</vt:lpstr>
      <vt:lpstr>tc_C7M31</vt:lpstr>
      <vt:lpstr>tc_C7N11</vt:lpstr>
      <vt:lpstr>tc_C7N21</vt:lpstr>
      <vt:lpstr>tc_C7N31</vt:lpstr>
      <vt:lpstr>tc_C7O11</vt:lpstr>
      <vt:lpstr>tc_C7O21</vt:lpstr>
      <vt:lpstr>tc_C7O31</vt:lpstr>
      <vt:lpstr>tc_C8AB1</vt:lpstr>
      <vt:lpstr>tc_C8B1</vt:lpstr>
      <vt:lpstr>tc_C9A1</vt:lpstr>
      <vt:lpstr>tc_C9B1</vt:lpstr>
      <vt:lpstr>tc_C9C1</vt:lpstr>
      <vt:lpstr>tc_C9D1</vt:lpstr>
      <vt:lpstr>tc_C9E1</vt:lpstr>
      <vt:lpstr>tc_C9F1</vt:lpstr>
      <vt:lpstr>tc_CP</vt:lpstr>
      <vt:lpstr>tc_D1A1</vt:lpstr>
      <vt:lpstr>tc_D1A1Ag</vt:lpstr>
      <vt:lpstr>tc_D1A2</vt:lpstr>
      <vt:lpstr>tc_D1A2Ag</vt:lpstr>
      <vt:lpstr>tc_D1A3</vt:lpstr>
      <vt:lpstr>tc_D1A3Ag</vt:lpstr>
      <vt:lpstr>tc_D1A4</vt:lpstr>
      <vt:lpstr>tc_D1A4Ag</vt:lpstr>
      <vt:lpstr>tc_D1A5</vt:lpstr>
      <vt:lpstr>tc_D1A5Ag</vt:lpstr>
      <vt:lpstr>tc_D1A6</vt:lpstr>
      <vt:lpstr>tc_D1A6Ag</vt:lpstr>
      <vt:lpstr>tc_D1A7</vt:lpstr>
      <vt:lpstr>tc_D1A7Ag</vt:lpstr>
      <vt:lpstr>tc_D1TA1</vt:lpstr>
      <vt:lpstr>tc_D1TA1Ag</vt:lpstr>
      <vt:lpstr>tc_D1TB1</vt:lpstr>
      <vt:lpstr>tc_D1TB1Ag</vt:lpstr>
      <vt:lpstr>tc_DCLOT</vt:lpstr>
      <vt:lpstr>tc_DCLOT_E1</vt:lpstr>
      <vt:lpstr>tc_DCLOT_E10</vt:lpstr>
      <vt:lpstr>tc_DCLOT_E11</vt:lpstr>
      <vt:lpstr>tc_DCLOT_E12</vt:lpstr>
      <vt:lpstr>tc_DCLOT_E13</vt:lpstr>
      <vt:lpstr>tc_DCLOT_E14</vt:lpstr>
      <vt:lpstr>tc_DCLOT_E15</vt:lpstr>
      <vt:lpstr>tc_DCLOT_E151</vt:lpstr>
      <vt:lpstr>tc_DCLOT_E16</vt:lpstr>
      <vt:lpstr>tc_DCLOT_E17</vt:lpstr>
      <vt:lpstr>tc_DCLOT_E18</vt:lpstr>
      <vt:lpstr>tc_DCLOT_E19</vt:lpstr>
      <vt:lpstr>tc_DCLOT_E2</vt:lpstr>
      <vt:lpstr>tc_DCLOT_E20</vt:lpstr>
      <vt:lpstr>tc_DCLOT_E22</vt:lpstr>
      <vt:lpstr>tc_DCLOT_E2OM</vt:lpstr>
      <vt:lpstr>tc_DCLOT_E3</vt:lpstr>
      <vt:lpstr>tc_DCLOT_E4</vt:lpstr>
      <vt:lpstr>tc_DCLOT_E5</vt:lpstr>
      <vt:lpstr>tc_DCLOT_E6</vt:lpstr>
      <vt:lpstr>tc_DCLOT_E7</vt:lpstr>
      <vt:lpstr>tc_DCLOT_E8</vt:lpstr>
      <vt:lpstr>tc_DCLOT_E9</vt:lpstr>
      <vt:lpstr>tc_DCREAT</vt:lpstr>
      <vt:lpstr>tc_EA10T1</vt:lpstr>
      <vt:lpstr>tc_EA10T2</vt:lpstr>
      <vt:lpstr>tc_EA10T3</vt:lpstr>
      <vt:lpstr>tc_EA11A1</vt:lpstr>
      <vt:lpstr>tc_EA11A2</vt:lpstr>
      <vt:lpstr>tc_EA11A3</vt:lpstr>
      <vt:lpstr>tc_EA11B1</vt:lpstr>
      <vt:lpstr>tc_EA11B3</vt:lpstr>
      <vt:lpstr>tc_EA11T1</vt:lpstr>
      <vt:lpstr>tc_EA11T2</vt:lpstr>
      <vt:lpstr>tc_EA11T3</vt:lpstr>
      <vt:lpstr>tc_EA12T1</vt:lpstr>
      <vt:lpstr>tc_EA12T2</vt:lpstr>
      <vt:lpstr>tc_EA12T3</vt:lpstr>
      <vt:lpstr>tc_EA13T1</vt:lpstr>
      <vt:lpstr>tc_EA13T2</vt:lpstr>
      <vt:lpstr>tc_EA13T3</vt:lpstr>
      <vt:lpstr>tc_EA1A1</vt:lpstr>
      <vt:lpstr>tc_EA1A2</vt:lpstr>
      <vt:lpstr>tc_EA1A3</vt:lpstr>
      <vt:lpstr>tc_EA1B1</vt:lpstr>
      <vt:lpstr>tc_EA1B2</vt:lpstr>
      <vt:lpstr>tc_EA1B3</vt:lpstr>
      <vt:lpstr>tc_EA1C1</vt:lpstr>
      <vt:lpstr>tc_EA1C2</vt:lpstr>
      <vt:lpstr>tc_EA1C3</vt:lpstr>
      <vt:lpstr>tc_EA1D1</vt:lpstr>
      <vt:lpstr>tc_EA1D2</vt:lpstr>
      <vt:lpstr>tc_EA1D3</vt:lpstr>
      <vt:lpstr>tc_EA1E1</vt:lpstr>
      <vt:lpstr>tc_EA1E2</vt:lpstr>
      <vt:lpstr>tc_EA1E3</vt:lpstr>
      <vt:lpstr>tc_EA1F1</vt:lpstr>
      <vt:lpstr>tc_EA1F2</vt:lpstr>
      <vt:lpstr>tc_EA1F3</vt:lpstr>
      <vt:lpstr>tc_EA1G1</vt:lpstr>
      <vt:lpstr>tc_EA1G2</vt:lpstr>
      <vt:lpstr>tc_EA1G3</vt:lpstr>
      <vt:lpstr>tc_EA1H1</vt:lpstr>
      <vt:lpstr>tc_EA1H2</vt:lpstr>
      <vt:lpstr>tc_EA1H3</vt:lpstr>
      <vt:lpstr>tc_EA1I1</vt:lpstr>
      <vt:lpstr>tc_EA1I2</vt:lpstr>
      <vt:lpstr>tc_EA1I3</vt:lpstr>
      <vt:lpstr>tc_EA1T1</vt:lpstr>
      <vt:lpstr>tc_EA1T2</vt:lpstr>
      <vt:lpstr>tc_EA1T3</vt:lpstr>
      <vt:lpstr>tc_EA3T1</vt:lpstr>
      <vt:lpstr>tc_EA3T2</vt:lpstr>
      <vt:lpstr>tc_EA3T3</vt:lpstr>
      <vt:lpstr>tc_EA4T1</vt:lpstr>
      <vt:lpstr>tc_EA4T2</vt:lpstr>
      <vt:lpstr>tc_EA4T3</vt:lpstr>
      <vt:lpstr>tc_EA5A1</vt:lpstr>
      <vt:lpstr>tc_EA5A2</vt:lpstr>
      <vt:lpstr>tc_EA5A3</vt:lpstr>
      <vt:lpstr>tc_EA5B1</vt:lpstr>
      <vt:lpstr>tc_EA5B2</vt:lpstr>
      <vt:lpstr>tc_EA5B3</vt:lpstr>
      <vt:lpstr>tc_EA5C1</vt:lpstr>
      <vt:lpstr>tc_EA5C2</vt:lpstr>
      <vt:lpstr>tc_EA5C3</vt:lpstr>
      <vt:lpstr>tc_EA5D1</vt:lpstr>
      <vt:lpstr>tc_EA5D2</vt:lpstr>
      <vt:lpstr>tc_EA5D3</vt:lpstr>
      <vt:lpstr>tc_EA5E1</vt:lpstr>
      <vt:lpstr>tc_EA5E2</vt:lpstr>
      <vt:lpstr>tc_EA5E3</vt:lpstr>
      <vt:lpstr>tc_EA5T1</vt:lpstr>
      <vt:lpstr>tc_EA5T2</vt:lpstr>
      <vt:lpstr>tc_EA5T3</vt:lpstr>
      <vt:lpstr>tc_EA7A1</vt:lpstr>
      <vt:lpstr>tc_EA7A2</vt:lpstr>
      <vt:lpstr>tc_EA7A3</vt:lpstr>
      <vt:lpstr>tc_EA7B1</vt:lpstr>
      <vt:lpstr>tc_EA7B2</vt:lpstr>
      <vt:lpstr>tc_EA7B3</vt:lpstr>
      <vt:lpstr>tc_EA7C1</vt:lpstr>
      <vt:lpstr>tc_EA7C3</vt:lpstr>
      <vt:lpstr>tc_EA7D1</vt:lpstr>
      <vt:lpstr>tc_EA7D2</vt:lpstr>
      <vt:lpstr>tc_EA7D3</vt:lpstr>
      <vt:lpstr>tc_EA7T1</vt:lpstr>
      <vt:lpstr>tc_EA7T2</vt:lpstr>
      <vt:lpstr>tc_EA7T3</vt:lpstr>
      <vt:lpstr>tc_EA8A1</vt:lpstr>
      <vt:lpstr>tc_EA8A2</vt:lpstr>
      <vt:lpstr>tc_EA8A3</vt:lpstr>
      <vt:lpstr>tc_EA8B1</vt:lpstr>
      <vt:lpstr>tc_EA8B2</vt:lpstr>
      <vt:lpstr>tc_EA8B3</vt:lpstr>
      <vt:lpstr>tc_EA8T1</vt:lpstr>
      <vt:lpstr>tc_EA8T2</vt:lpstr>
      <vt:lpstr>tc_EA8T3</vt:lpstr>
      <vt:lpstr>tc_EA9A1</vt:lpstr>
      <vt:lpstr>tc_EA9A2</vt:lpstr>
      <vt:lpstr>tc_EA9A3</vt:lpstr>
      <vt:lpstr>tc_EA9B1</vt:lpstr>
      <vt:lpstr>tc_EA9B2</vt:lpstr>
      <vt:lpstr>tc_EA9B3</vt:lpstr>
      <vt:lpstr>tc_EA9C1</vt:lpstr>
      <vt:lpstr>tc_EA9C2</vt:lpstr>
      <vt:lpstr>tc_EA9C3</vt:lpstr>
      <vt:lpstr>tc_EA9D1</vt:lpstr>
      <vt:lpstr>tc_EA9D2</vt:lpstr>
      <vt:lpstr>tc_EA9D3</vt:lpstr>
      <vt:lpstr>tc_EA9E1</vt:lpstr>
      <vt:lpstr>tc_EA9E2</vt:lpstr>
      <vt:lpstr>tc_EA9E3</vt:lpstr>
      <vt:lpstr>tc_EA9F1</vt:lpstr>
      <vt:lpstr>tc_EA9F2</vt:lpstr>
      <vt:lpstr>tc_EA9F3</vt:lpstr>
      <vt:lpstr>tc_EA9G1</vt:lpstr>
      <vt:lpstr>tc_EA9G2</vt:lpstr>
      <vt:lpstr>tc_EA9G3</vt:lpstr>
      <vt:lpstr>tc_EA9H1</vt:lpstr>
      <vt:lpstr>tc_EA9H3</vt:lpstr>
      <vt:lpstr>tc_EA9I1</vt:lpstr>
      <vt:lpstr>tc_EA9I3</vt:lpstr>
      <vt:lpstr>tc_EA9T1</vt:lpstr>
      <vt:lpstr>tc_EA9T2</vt:lpstr>
      <vt:lpstr>tc_EA9T3</vt:lpstr>
      <vt:lpstr>tc_ECh1Ag0</vt:lpstr>
      <vt:lpstr>tc_ECh1Ag1</vt:lpstr>
      <vt:lpstr>tc_ECh1Ag10</vt:lpstr>
      <vt:lpstr>tc_ECh1Ag11</vt:lpstr>
      <vt:lpstr>tc_ECh1Ag12</vt:lpstr>
      <vt:lpstr>tc_ECh1Ag13</vt:lpstr>
      <vt:lpstr>tc_ECh1Ag14</vt:lpstr>
      <vt:lpstr>tc_ECh1Ag15</vt:lpstr>
      <vt:lpstr>tc_ECh1Ag16</vt:lpstr>
      <vt:lpstr>tc_ECh1Ag17</vt:lpstr>
      <vt:lpstr>tc_ECh1Ag18</vt:lpstr>
      <vt:lpstr>tc_ECh1Ag19</vt:lpstr>
      <vt:lpstr>tc_ECh1Ag2</vt:lpstr>
      <vt:lpstr>tc_ECh1Ag20</vt:lpstr>
      <vt:lpstr>tc_ECh1Ag21</vt:lpstr>
      <vt:lpstr>tc_ECh1Ag22</vt:lpstr>
      <vt:lpstr>tc_ECh1Ag23</vt:lpstr>
      <vt:lpstr>tc_ECh1Ag24</vt:lpstr>
      <vt:lpstr>tc_ECh1Ag25</vt:lpstr>
      <vt:lpstr>tc_ECh1Ag26</vt:lpstr>
      <vt:lpstr>tc_ECh1Ag27</vt:lpstr>
      <vt:lpstr>tc_ECh1Ag28</vt:lpstr>
      <vt:lpstr>tc_ECh1Ag29</vt:lpstr>
      <vt:lpstr>tc_ECh1Ag3</vt:lpstr>
      <vt:lpstr>tc_ECh1Ag30</vt:lpstr>
      <vt:lpstr>tc_ECh1Ag31</vt:lpstr>
      <vt:lpstr>tc_ECh1Ag32</vt:lpstr>
      <vt:lpstr>tc_ECh1Ag33</vt:lpstr>
      <vt:lpstr>tc_ECh1Ag34</vt:lpstr>
      <vt:lpstr>tc_ECh1Ag35</vt:lpstr>
      <vt:lpstr>tc_ECh1Ag36</vt:lpstr>
      <vt:lpstr>tc_ECh1Ag37</vt:lpstr>
      <vt:lpstr>tc_ECh1Ag38</vt:lpstr>
      <vt:lpstr>tc_ECh1Ag39</vt:lpstr>
      <vt:lpstr>tc_ECh1Ag4</vt:lpstr>
      <vt:lpstr>tc_ECh1Ag40</vt:lpstr>
      <vt:lpstr>tc_ECh1Ag41</vt:lpstr>
      <vt:lpstr>tc_ECh1Ag42</vt:lpstr>
      <vt:lpstr>tc_ECh1Ag5</vt:lpstr>
      <vt:lpstr>tc_ECh1Ag6</vt:lpstr>
      <vt:lpstr>tc_ECh1Ag7</vt:lpstr>
      <vt:lpstr>tc_ECh1Ag8</vt:lpstr>
      <vt:lpstr>tc_ECh1Ag9</vt:lpstr>
      <vt:lpstr>tc_ECh1L22</vt:lpstr>
      <vt:lpstr>tc_ECh1Ls0</vt:lpstr>
      <vt:lpstr>tc_ECh1Ls1</vt:lpstr>
      <vt:lpstr>tc_ECh1Ls10</vt:lpstr>
      <vt:lpstr>tc_ECh1Ls11</vt:lpstr>
      <vt:lpstr>tc_ECh1Ls12</vt:lpstr>
      <vt:lpstr>tc_ECh1Ls13</vt:lpstr>
      <vt:lpstr>tc_ECh1Ls14</vt:lpstr>
      <vt:lpstr>tc_ECh1Ls15</vt:lpstr>
      <vt:lpstr>tc_ECh1Ls16</vt:lpstr>
      <vt:lpstr>tc_ECh1Ls17</vt:lpstr>
      <vt:lpstr>tc_ECh1Ls18</vt:lpstr>
      <vt:lpstr>tc_ECh1Ls19</vt:lpstr>
      <vt:lpstr>tc_ECh1Ls2</vt:lpstr>
      <vt:lpstr>tc_ECh1Ls20</vt:lpstr>
      <vt:lpstr>tc_ECh1Ls21</vt:lpstr>
      <vt:lpstr>tc_ECh1Ls23</vt:lpstr>
      <vt:lpstr>tc_ECh1Ls24</vt:lpstr>
      <vt:lpstr>tc_ECh1Ls25</vt:lpstr>
      <vt:lpstr>tc_ECh1Ls26</vt:lpstr>
      <vt:lpstr>tc_ECh1Ls27</vt:lpstr>
      <vt:lpstr>tc_ECh1Ls28</vt:lpstr>
      <vt:lpstr>tc_ECh1Ls29</vt:lpstr>
      <vt:lpstr>tc_ECh1Ls3</vt:lpstr>
      <vt:lpstr>tc_ECh1Ls30</vt:lpstr>
      <vt:lpstr>tc_ECh1Ls31</vt:lpstr>
      <vt:lpstr>tc_ECh1Ls32</vt:lpstr>
      <vt:lpstr>tc_ECh1Ls33</vt:lpstr>
      <vt:lpstr>tc_ECh1Ls34</vt:lpstr>
      <vt:lpstr>tc_ECh1Ls35</vt:lpstr>
      <vt:lpstr>tc_ECh1Ls36</vt:lpstr>
      <vt:lpstr>tc_ECh1Ls37</vt:lpstr>
      <vt:lpstr>tc_ECh1Ls38</vt:lpstr>
      <vt:lpstr>tc_ECh1Ls39</vt:lpstr>
      <vt:lpstr>tc_ECh1Ls4</vt:lpstr>
      <vt:lpstr>tc_ECh1Ls40</vt:lpstr>
      <vt:lpstr>tc_ECh1Ls41</vt:lpstr>
      <vt:lpstr>tc_ECh1Ls42</vt:lpstr>
      <vt:lpstr>tc_ECh1Ls5</vt:lpstr>
      <vt:lpstr>tc_ECh1Ls6</vt:lpstr>
      <vt:lpstr>tc_ECh1Ls7</vt:lpstr>
      <vt:lpstr>tc_ECh1Ls8</vt:lpstr>
      <vt:lpstr>tc_ECh1Ls9</vt:lpstr>
      <vt:lpstr>tc_ECh1T0</vt:lpstr>
      <vt:lpstr>tc_ECh1T1</vt:lpstr>
      <vt:lpstr>tc_ECh1T10</vt:lpstr>
      <vt:lpstr>tc_ECh1T11</vt:lpstr>
      <vt:lpstr>tc_ECh1T12</vt:lpstr>
      <vt:lpstr>tc_ECh1T13</vt:lpstr>
      <vt:lpstr>tc_ECh1T14</vt:lpstr>
      <vt:lpstr>tc_ECh1T15</vt:lpstr>
      <vt:lpstr>tc_ECh1T16</vt:lpstr>
      <vt:lpstr>tc_ECh1T17</vt:lpstr>
      <vt:lpstr>tc_ECh1T18</vt:lpstr>
      <vt:lpstr>tc_ECh1T19</vt:lpstr>
      <vt:lpstr>tc_ECh1T2</vt:lpstr>
      <vt:lpstr>tc_ECh1T20</vt:lpstr>
      <vt:lpstr>tc_ECh1T21</vt:lpstr>
      <vt:lpstr>tc_ECh1T22</vt:lpstr>
      <vt:lpstr>tc_ECh1T23</vt:lpstr>
      <vt:lpstr>tc_ECh1T24</vt:lpstr>
      <vt:lpstr>tc_ECh1T25</vt:lpstr>
      <vt:lpstr>tc_ECh1T26</vt:lpstr>
      <vt:lpstr>tc_ECh1T27</vt:lpstr>
      <vt:lpstr>tc_ECh1T28</vt:lpstr>
      <vt:lpstr>tc_ECh1T29</vt:lpstr>
      <vt:lpstr>tc_ECh1T3</vt:lpstr>
      <vt:lpstr>tc_ECh1T30</vt:lpstr>
      <vt:lpstr>tc_ECh1T31</vt:lpstr>
      <vt:lpstr>tc_ECh1T32</vt:lpstr>
      <vt:lpstr>tc_ECh1T33</vt:lpstr>
      <vt:lpstr>tc_ECh1T34</vt:lpstr>
      <vt:lpstr>tc_ECh1T35</vt:lpstr>
      <vt:lpstr>tc_ECh1T36</vt:lpstr>
      <vt:lpstr>tc_ECh1T37</vt:lpstr>
      <vt:lpstr>tc_ECh1T38</vt:lpstr>
      <vt:lpstr>tc_ECh1T39</vt:lpstr>
      <vt:lpstr>tc_ECh1T4</vt:lpstr>
      <vt:lpstr>tc_ECh1T40</vt:lpstr>
      <vt:lpstr>tc_ECh1T41</vt:lpstr>
      <vt:lpstr>tc_ECh1T42</vt:lpstr>
      <vt:lpstr>tc_ECh1T5</vt:lpstr>
      <vt:lpstr>tc_ECh1T6</vt:lpstr>
      <vt:lpstr>tc_ECh1T7</vt:lpstr>
      <vt:lpstr>tc_ECh1T8</vt:lpstr>
      <vt:lpstr>tc_ECh1T9</vt:lpstr>
      <vt:lpstr>tc_EMAILRESP1</vt:lpstr>
      <vt:lpstr>tc_EMAILRESP2</vt:lpstr>
      <vt:lpstr>tc_EMAILRESP3</vt:lpstr>
      <vt:lpstr>tc_EMAILSEM</vt:lpstr>
      <vt:lpstr>tc_EP10A3</vt:lpstr>
      <vt:lpstr>tc_EP10B3</vt:lpstr>
      <vt:lpstr>tc_EP10T3</vt:lpstr>
      <vt:lpstr>tc_EP11A0</vt:lpstr>
      <vt:lpstr>tc_EP11A3</vt:lpstr>
      <vt:lpstr>tc_EP11B3</vt:lpstr>
      <vt:lpstr>tc_EP11C3</vt:lpstr>
      <vt:lpstr>tc_EP11D3</vt:lpstr>
      <vt:lpstr>tc_EP11E3</vt:lpstr>
      <vt:lpstr>tc_EP11F3</vt:lpstr>
      <vt:lpstr>tc_EP11G3</vt:lpstr>
      <vt:lpstr>tc_EP11H3</vt:lpstr>
      <vt:lpstr>tc_EP11I3</vt:lpstr>
      <vt:lpstr>tc_EP11T3</vt:lpstr>
      <vt:lpstr>tc_EP12T3</vt:lpstr>
      <vt:lpstr>tc_EP13T3</vt:lpstr>
      <vt:lpstr>tc_EP14T3</vt:lpstr>
      <vt:lpstr>tc_EP15A1</vt:lpstr>
      <vt:lpstr>tc_EP15A2</vt:lpstr>
      <vt:lpstr>tc_EP15A3</vt:lpstr>
      <vt:lpstr>tc_EP15B1</vt:lpstr>
      <vt:lpstr>tc_EP15B2</vt:lpstr>
      <vt:lpstr>tc_EP15B3</vt:lpstr>
      <vt:lpstr>tc_EP15T1</vt:lpstr>
      <vt:lpstr>tc_EP15T2</vt:lpstr>
      <vt:lpstr>tc_EP15T3</vt:lpstr>
      <vt:lpstr>tc_EP1A3</vt:lpstr>
      <vt:lpstr>tc_EP1B3</vt:lpstr>
      <vt:lpstr>tc_EP1C1Ag</vt:lpstr>
      <vt:lpstr>tc_EP1D3</vt:lpstr>
      <vt:lpstr>tc_EP1D3Ag</vt:lpstr>
      <vt:lpstr>tc_EP1E3</vt:lpstr>
      <vt:lpstr>tc_EP1E3Ag</vt:lpstr>
      <vt:lpstr>tc_EP1T3</vt:lpstr>
      <vt:lpstr>tc_EP2T1</vt:lpstr>
      <vt:lpstr>tc_EP2T2</vt:lpstr>
      <vt:lpstr>tc_EP2T3</vt:lpstr>
      <vt:lpstr>tc_EP4T1</vt:lpstr>
      <vt:lpstr>tc_EP4T2</vt:lpstr>
      <vt:lpstr>tc_EP4T3</vt:lpstr>
      <vt:lpstr>tc_EP5A1</vt:lpstr>
      <vt:lpstr>tc_EP5A2</vt:lpstr>
      <vt:lpstr>tc_EP5A3</vt:lpstr>
      <vt:lpstr>tc_EP5B3</vt:lpstr>
      <vt:lpstr>tc_EP5T3</vt:lpstr>
      <vt:lpstr>tc_EP6A1</vt:lpstr>
      <vt:lpstr>tc_EP6A2</vt:lpstr>
      <vt:lpstr>tc_EP6A3</vt:lpstr>
      <vt:lpstr>tc_EP6B1</vt:lpstr>
      <vt:lpstr>tc_EP6B2</vt:lpstr>
      <vt:lpstr>tc_EP6B3</vt:lpstr>
      <vt:lpstr>tc_EP6T1</vt:lpstr>
      <vt:lpstr>tc_EP6T2</vt:lpstr>
      <vt:lpstr>tc_EP6T3</vt:lpstr>
      <vt:lpstr>tc_EP8A3</vt:lpstr>
      <vt:lpstr>tc_EP8B3</vt:lpstr>
      <vt:lpstr>tc_EP8C3</vt:lpstr>
      <vt:lpstr>tc_EP8D3</vt:lpstr>
      <vt:lpstr>tc_EP8E3</vt:lpstr>
      <vt:lpstr>tc_EP8F3</vt:lpstr>
      <vt:lpstr>tc_EP8G3</vt:lpstr>
      <vt:lpstr>tc_EP8T3</vt:lpstr>
      <vt:lpstr>tc_EP9A3</vt:lpstr>
      <vt:lpstr>tc_EP9B3</vt:lpstr>
      <vt:lpstr>tc_EP9C3</vt:lpstr>
      <vt:lpstr>tc_EP9D3</vt:lpstr>
      <vt:lpstr>tc_EP9T3</vt:lpstr>
      <vt:lpstr>tc_EPr1Ag0</vt:lpstr>
      <vt:lpstr>tc_EPr1Ag1</vt:lpstr>
      <vt:lpstr>tc_EPr1Ag10</vt:lpstr>
      <vt:lpstr>tc_EPr1Ag11</vt:lpstr>
      <vt:lpstr>tc_EPr1Ag12</vt:lpstr>
      <vt:lpstr>tc_EPr1Ag13</vt:lpstr>
      <vt:lpstr>tc_EPr1Ag14</vt:lpstr>
      <vt:lpstr>tc_EPr1Ag15</vt:lpstr>
      <vt:lpstr>tc_EPr1Ag16</vt:lpstr>
      <vt:lpstr>tc_EPr1Ag17</vt:lpstr>
      <vt:lpstr>tc_EPr1Ag18</vt:lpstr>
      <vt:lpstr>tc_EPr1Ag19</vt:lpstr>
      <vt:lpstr>tc_EPr1Ag2</vt:lpstr>
      <vt:lpstr>tc_EPr1Ag20</vt:lpstr>
      <vt:lpstr>tc_EPr1Ag21</vt:lpstr>
      <vt:lpstr>tc_EPr1Ag22</vt:lpstr>
      <vt:lpstr>tc_EPr1Ag23</vt:lpstr>
      <vt:lpstr>tc_EPr1Ag24</vt:lpstr>
      <vt:lpstr>tc_EPr1Ag25</vt:lpstr>
      <vt:lpstr>tc_EPr1Ag26</vt:lpstr>
      <vt:lpstr>tc_EPr1Ag27</vt:lpstr>
      <vt:lpstr>tc_EPr1Ag28</vt:lpstr>
      <vt:lpstr>tc_EPr1Ag29</vt:lpstr>
      <vt:lpstr>tc_EPr1Ag3</vt:lpstr>
      <vt:lpstr>tc_EPr1Ag30</vt:lpstr>
      <vt:lpstr>tc_EPr1Ag31</vt:lpstr>
      <vt:lpstr>tc_EPr1Ag32</vt:lpstr>
      <vt:lpstr>tc_EPr1Ag33</vt:lpstr>
      <vt:lpstr>tc_EPr1Ag34</vt:lpstr>
      <vt:lpstr>tc_EPr1Ag35</vt:lpstr>
      <vt:lpstr>tc_EPr1Ag36</vt:lpstr>
      <vt:lpstr>tc_EPr1Ag37</vt:lpstr>
      <vt:lpstr>tc_EPr1Ag38</vt:lpstr>
      <vt:lpstr>tc_EPr1Ag39</vt:lpstr>
      <vt:lpstr>tc_EPr1Ag4</vt:lpstr>
      <vt:lpstr>tc_EPr1Ag40</vt:lpstr>
      <vt:lpstr>tc_EPr1Ag41</vt:lpstr>
      <vt:lpstr>tc_EPr1Ag42</vt:lpstr>
      <vt:lpstr>tc_EPr1Ag5</vt:lpstr>
      <vt:lpstr>tc_EPr1Ag6</vt:lpstr>
      <vt:lpstr>tc_EPr1Ag7</vt:lpstr>
      <vt:lpstr>tc_EPr1Ag8</vt:lpstr>
      <vt:lpstr>tc_EPr1Ag9</vt:lpstr>
      <vt:lpstr>tc_EPr1Ls0</vt:lpstr>
      <vt:lpstr>tc_EPr1Ls1</vt:lpstr>
      <vt:lpstr>tc_EPr1Ls10</vt:lpstr>
      <vt:lpstr>tc_EPr1Ls11</vt:lpstr>
      <vt:lpstr>tc_EPr1Ls12</vt:lpstr>
      <vt:lpstr>tc_EPr1Ls13</vt:lpstr>
      <vt:lpstr>tc_EPr1Ls14</vt:lpstr>
      <vt:lpstr>tc_EPr1Ls15</vt:lpstr>
      <vt:lpstr>tc_EPr1Ls16</vt:lpstr>
      <vt:lpstr>tc_EPr1Ls17</vt:lpstr>
      <vt:lpstr>tc_EPr1Ls18</vt:lpstr>
      <vt:lpstr>tc_EPr1Ls19</vt:lpstr>
      <vt:lpstr>tc_EPr1Ls2</vt:lpstr>
      <vt:lpstr>tc_EPr1Ls20</vt:lpstr>
      <vt:lpstr>tc_EPr1Ls21</vt:lpstr>
      <vt:lpstr>tc_EPr1Ls22</vt:lpstr>
      <vt:lpstr>tc_EPr1Ls23</vt:lpstr>
      <vt:lpstr>tc_EPr1Ls24</vt:lpstr>
      <vt:lpstr>tc_EPr1Ls25</vt:lpstr>
      <vt:lpstr>tc_EPr1Ls26</vt:lpstr>
      <vt:lpstr>tc_EPr1Ls27</vt:lpstr>
      <vt:lpstr>tc_EPr1Ls28</vt:lpstr>
      <vt:lpstr>tc_EPr1Ls29</vt:lpstr>
      <vt:lpstr>tc_EPr1Ls3</vt:lpstr>
      <vt:lpstr>tc_EPr1Ls30</vt:lpstr>
      <vt:lpstr>tc_EPr1Ls31</vt:lpstr>
      <vt:lpstr>tc_EPr1Ls32</vt:lpstr>
      <vt:lpstr>tc_EPr1Ls33</vt:lpstr>
      <vt:lpstr>tc_EPr1Ls34</vt:lpstr>
      <vt:lpstr>tc_EPr1Ls35</vt:lpstr>
      <vt:lpstr>tc_EPr1Ls36</vt:lpstr>
      <vt:lpstr>tc_EPr1Ls37</vt:lpstr>
      <vt:lpstr>tc_EPr1Ls38</vt:lpstr>
      <vt:lpstr>tc_EPr1Ls39</vt:lpstr>
      <vt:lpstr>tc_EPr1Ls4</vt:lpstr>
      <vt:lpstr>tc_EPr1Ls40</vt:lpstr>
      <vt:lpstr>tc_EPr1Ls41</vt:lpstr>
      <vt:lpstr>tc_EPr1Ls42</vt:lpstr>
      <vt:lpstr>tc_EPr1Ls5</vt:lpstr>
      <vt:lpstr>tc_EPr1Ls6</vt:lpstr>
      <vt:lpstr>tc_EPr1Ls7</vt:lpstr>
      <vt:lpstr>tc_EPr1Ls8</vt:lpstr>
      <vt:lpstr>tc_EPr1Ls9</vt:lpstr>
      <vt:lpstr>tc_EPr1T0</vt:lpstr>
      <vt:lpstr>tc_EPr1T1</vt:lpstr>
      <vt:lpstr>tc_EPr1T10</vt:lpstr>
      <vt:lpstr>tc_EPr1T11</vt:lpstr>
      <vt:lpstr>tc_EPr1T12</vt:lpstr>
      <vt:lpstr>tc_EPr1T13</vt:lpstr>
      <vt:lpstr>tc_EPr1T14</vt:lpstr>
      <vt:lpstr>tc_EPr1T15</vt:lpstr>
      <vt:lpstr>tc_EPr1T16</vt:lpstr>
      <vt:lpstr>tc_EPr1T17</vt:lpstr>
      <vt:lpstr>tc_EPr1T18</vt:lpstr>
      <vt:lpstr>tc_EPr1T19</vt:lpstr>
      <vt:lpstr>tc_EPr1T2</vt:lpstr>
      <vt:lpstr>tc_EPr1T20</vt:lpstr>
      <vt:lpstr>tc_EPr1T21</vt:lpstr>
      <vt:lpstr>tc_EPr1T22</vt:lpstr>
      <vt:lpstr>tc_EPr1T23</vt:lpstr>
      <vt:lpstr>tc_EPr1T24</vt:lpstr>
      <vt:lpstr>tc_EPr1T25</vt:lpstr>
      <vt:lpstr>tc_EPr1T26</vt:lpstr>
      <vt:lpstr>tc_EPr1T27</vt:lpstr>
      <vt:lpstr>tc_EPr1T28</vt:lpstr>
      <vt:lpstr>tc_EPr1T29</vt:lpstr>
      <vt:lpstr>tc_EPr1T3</vt:lpstr>
      <vt:lpstr>tc_EPr1T30</vt:lpstr>
      <vt:lpstr>tc_EPr1T31</vt:lpstr>
      <vt:lpstr>tc_EPr1T32</vt:lpstr>
      <vt:lpstr>tc_EPr1T33</vt:lpstr>
      <vt:lpstr>tc_EPr1T34</vt:lpstr>
      <vt:lpstr>tc_EPr1T35</vt:lpstr>
      <vt:lpstr>tc_EPr1T36</vt:lpstr>
      <vt:lpstr>tc_EPr1T37</vt:lpstr>
      <vt:lpstr>tc_EPr1T38</vt:lpstr>
      <vt:lpstr>tc_EPr1T39</vt:lpstr>
      <vt:lpstr>tc_EPr1T4</vt:lpstr>
      <vt:lpstr>tc_EPr1T40</vt:lpstr>
      <vt:lpstr>tc_EPr1T41</vt:lpstr>
      <vt:lpstr>tc_EPr1T42</vt:lpstr>
      <vt:lpstr>tc_EPr1T5</vt:lpstr>
      <vt:lpstr>tc_EPr1T6</vt:lpstr>
      <vt:lpstr>tc_EPr1T7</vt:lpstr>
      <vt:lpstr>tc_EPr1T8</vt:lpstr>
      <vt:lpstr>tc_EPr1T9</vt:lpstr>
      <vt:lpstr>tc_ESE10T11</vt:lpstr>
      <vt:lpstr>tc_ESE10T11Ag</vt:lpstr>
      <vt:lpstr>tc_ESE11T11</vt:lpstr>
      <vt:lpstr>tc_ESE11T11Ag</vt:lpstr>
      <vt:lpstr>tc_ESE12T11</vt:lpstr>
      <vt:lpstr>tc_ESE12T11Ag</vt:lpstr>
      <vt:lpstr>tc_ESE3T11</vt:lpstr>
      <vt:lpstr>tc_ESE3T11Ag</vt:lpstr>
      <vt:lpstr>tc_ESE4T1</vt:lpstr>
      <vt:lpstr>tc_ESE4T1Ag</vt:lpstr>
      <vt:lpstr>tc_ESE4T2</vt:lpstr>
      <vt:lpstr>tc_ESE4T2Ag</vt:lpstr>
      <vt:lpstr>tc_ESE5T11</vt:lpstr>
      <vt:lpstr>tc_ESE5T11Ag</vt:lpstr>
      <vt:lpstr>tc_ESE5T21</vt:lpstr>
      <vt:lpstr>tc_ESE5T21Ag</vt:lpstr>
      <vt:lpstr>tc_ESE6T1</vt:lpstr>
      <vt:lpstr>tc_ESE6T1Ag</vt:lpstr>
      <vt:lpstr>tc_ESE7T11</vt:lpstr>
      <vt:lpstr>tc_ESE7T11Ag</vt:lpstr>
      <vt:lpstr>tc_ESE7T21</vt:lpstr>
      <vt:lpstr>tc_ESE7T21Ag</vt:lpstr>
      <vt:lpstr>tc_ESE8T11</vt:lpstr>
      <vt:lpstr>tc_ESE8T11Ag</vt:lpstr>
      <vt:lpstr>tc_ESE9T11</vt:lpstr>
      <vt:lpstr>tc_ESE9T11Ag</vt:lpstr>
      <vt:lpstr>tc_ESF10T2</vt:lpstr>
      <vt:lpstr>tc_ESF11T2</vt:lpstr>
      <vt:lpstr>tc_ESF12T2</vt:lpstr>
      <vt:lpstr>tc_ESF13T2</vt:lpstr>
      <vt:lpstr>tc_ESF14T2</vt:lpstr>
      <vt:lpstr>tc_ESF1A1</vt:lpstr>
      <vt:lpstr>tc_ESF1B1</vt:lpstr>
      <vt:lpstr>tc_ESF1C1</vt:lpstr>
      <vt:lpstr>tc_ESF1T2</vt:lpstr>
      <vt:lpstr>tc_ESF2A1</vt:lpstr>
      <vt:lpstr>tc_ESF2C1</vt:lpstr>
      <vt:lpstr>tc_ESF2D1</vt:lpstr>
      <vt:lpstr>tc_ESF2E1</vt:lpstr>
      <vt:lpstr>tc_ESF2F1</vt:lpstr>
      <vt:lpstr>tc_ESF2T2</vt:lpstr>
      <vt:lpstr>tc_ESF3A0</vt:lpstr>
      <vt:lpstr>tc_ESF3T2</vt:lpstr>
      <vt:lpstr>tc_ESF4T2</vt:lpstr>
      <vt:lpstr>tc_ESF5A1</vt:lpstr>
      <vt:lpstr>tc_ESF5B1</vt:lpstr>
      <vt:lpstr>tc_ESF5C1</vt:lpstr>
      <vt:lpstr>tc_ESF5D1</vt:lpstr>
      <vt:lpstr>tc_ESF5E1</vt:lpstr>
      <vt:lpstr>tc_ESF5T2</vt:lpstr>
      <vt:lpstr>tc_ESF6T2</vt:lpstr>
      <vt:lpstr>tc_ESF7T2</vt:lpstr>
      <vt:lpstr>tc_ESF8T2</vt:lpstr>
      <vt:lpstr>tc_ESF9T2</vt:lpstr>
      <vt:lpstr>tc_FAXSEM</vt:lpstr>
      <vt:lpstr>tc_NOMSEM</vt:lpstr>
      <vt:lpstr>tc_Q10A1</vt:lpstr>
      <vt:lpstr>tc_Q10B1</vt:lpstr>
      <vt:lpstr>tc_Q10O10</vt:lpstr>
      <vt:lpstr>tc_Q10O11</vt:lpstr>
      <vt:lpstr>tc_Q10O4</vt:lpstr>
      <vt:lpstr>tc_Q10O5</vt:lpstr>
      <vt:lpstr>tc_Q10O6</vt:lpstr>
      <vt:lpstr>tc_Q10O7</vt:lpstr>
      <vt:lpstr>tc_Q10O8</vt:lpstr>
      <vt:lpstr>tc_Q10O9</vt:lpstr>
      <vt:lpstr>tc_Q11A1</vt:lpstr>
      <vt:lpstr>tc_Q11B1</vt:lpstr>
      <vt:lpstr>tc_Q11D1</vt:lpstr>
      <vt:lpstr>tc_Q11D2</vt:lpstr>
      <vt:lpstr>tc_Q11E1</vt:lpstr>
      <vt:lpstr>tc_Q11E2</vt:lpstr>
      <vt:lpstr>tc_Q11F1</vt:lpstr>
      <vt:lpstr>tc_Q11F2</vt:lpstr>
      <vt:lpstr>tc_Q12A1</vt:lpstr>
      <vt:lpstr>tc_Q12A5</vt:lpstr>
      <vt:lpstr>tc_Q12B1</vt:lpstr>
      <vt:lpstr>tc_Q12B5</vt:lpstr>
      <vt:lpstr>tc_Q12C1B</vt:lpstr>
      <vt:lpstr>tc_Q12D1B</vt:lpstr>
      <vt:lpstr>tc_Q12E1</vt:lpstr>
      <vt:lpstr>tc_Q15A1</vt:lpstr>
      <vt:lpstr>tc_Q15A2</vt:lpstr>
      <vt:lpstr>tc_Q15A3</vt:lpstr>
      <vt:lpstr>tc_Q15A4</vt:lpstr>
      <vt:lpstr>tc_Q15B1</vt:lpstr>
      <vt:lpstr>tc_Q15B2</vt:lpstr>
      <vt:lpstr>tc_Q15B3</vt:lpstr>
      <vt:lpstr>tc_Q15B4</vt:lpstr>
      <vt:lpstr>tc_Q15C1</vt:lpstr>
      <vt:lpstr>tc_Q15C2</vt:lpstr>
      <vt:lpstr>tc_Q15C3</vt:lpstr>
      <vt:lpstr>tc_Q15C4</vt:lpstr>
      <vt:lpstr>tc_Q15D1</vt:lpstr>
      <vt:lpstr>tc_Q15D2</vt:lpstr>
      <vt:lpstr>tc_Q15D3</vt:lpstr>
      <vt:lpstr>tc_Q15D4</vt:lpstr>
      <vt:lpstr>tc_Q15E1</vt:lpstr>
      <vt:lpstr>tc_Q15E2</vt:lpstr>
      <vt:lpstr>tc_Q15E3</vt:lpstr>
      <vt:lpstr>tc_Q15E4</vt:lpstr>
      <vt:lpstr>tc_Q15F1</vt:lpstr>
      <vt:lpstr>tc_Q15F2</vt:lpstr>
      <vt:lpstr>tc_Q15F3</vt:lpstr>
      <vt:lpstr>tc_Q15F4</vt:lpstr>
      <vt:lpstr>tc_Q16A1</vt:lpstr>
      <vt:lpstr>tc_Q16A2</vt:lpstr>
      <vt:lpstr>tc_Q16B2</vt:lpstr>
      <vt:lpstr>tc_Q16C2</vt:lpstr>
      <vt:lpstr>tc_Q16D1</vt:lpstr>
      <vt:lpstr>tc_Q16D2</vt:lpstr>
      <vt:lpstr>tc_Q16E1</vt:lpstr>
      <vt:lpstr>tc_Q16E2</vt:lpstr>
      <vt:lpstr>tc_Q16F1</vt:lpstr>
      <vt:lpstr>tc_Q16F2</vt:lpstr>
      <vt:lpstr>tc_Q16K1</vt:lpstr>
      <vt:lpstr>tc_Q16L1</vt:lpstr>
      <vt:lpstr>tc_Q16P1</vt:lpstr>
      <vt:lpstr>tc_Q1A1</vt:lpstr>
      <vt:lpstr>tc_Q1A2</vt:lpstr>
      <vt:lpstr>tc_Q1A4</vt:lpstr>
      <vt:lpstr>tc_Q1AAA1</vt:lpstr>
      <vt:lpstr>tc_Q1AAA21</vt:lpstr>
      <vt:lpstr>tc_Q1AAA22</vt:lpstr>
      <vt:lpstr>tc_Q1AAA3</vt:lpstr>
      <vt:lpstr>tc_Q1AB1</vt:lpstr>
      <vt:lpstr>tc_Q1AB21</vt:lpstr>
      <vt:lpstr>tc_Q1AB22</vt:lpstr>
      <vt:lpstr>tc_Q1AB3</vt:lpstr>
      <vt:lpstr>tc_Q1AC1</vt:lpstr>
      <vt:lpstr>tc_Q1AC2</vt:lpstr>
      <vt:lpstr>tc_Q1AD1</vt:lpstr>
      <vt:lpstr>tc_Q1AE1</vt:lpstr>
      <vt:lpstr>tc_Q1AE2</vt:lpstr>
      <vt:lpstr>tc_Q1AF11</vt:lpstr>
      <vt:lpstr>tc_Q1B1</vt:lpstr>
      <vt:lpstr>tc_Q1B2</vt:lpstr>
      <vt:lpstr>tc_Q1B4</vt:lpstr>
      <vt:lpstr>tc_Q1C1</vt:lpstr>
      <vt:lpstr>tc_Q1C2</vt:lpstr>
      <vt:lpstr>tc_Q1C4</vt:lpstr>
      <vt:lpstr>tc_Q1D1</vt:lpstr>
      <vt:lpstr>tc_Q1D2</vt:lpstr>
      <vt:lpstr>tc_Q1D4</vt:lpstr>
      <vt:lpstr>tc_Q1E1</vt:lpstr>
      <vt:lpstr>tc_Q1E2</vt:lpstr>
      <vt:lpstr>tc_Q1E4</vt:lpstr>
      <vt:lpstr>tc_Q1F1</vt:lpstr>
      <vt:lpstr>tc_Q1F4</vt:lpstr>
      <vt:lpstr>tc_Q1G1</vt:lpstr>
      <vt:lpstr>tc_Q1G4</vt:lpstr>
      <vt:lpstr>tc_Q1H1</vt:lpstr>
      <vt:lpstr>tc_Q1H2</vt:lpstr>
      <vt:lpstr>tc_Q1H4</vt:lpstr>
      <vt:lpstr>tc_Q1I1</vt:lpstr>
      <vt:lpstr>tc_Q1J1</vt:lpstr>
      <vt:lpstr>tc_Q1J2</vt:lpstr>
      <vt:lpstr>tc_Q1J3</vt:lpstr>
      <vt:lpstr>tc_Q1J4</vt:lpstr>
      <vt:lpstr>tc_Q1KA0</vt:lpstr>
      <vt:lpstr>tc_Q1KA1</vt:lpstr>
      <vt:lpstr>tc_Q1KA2</vt:lpstr>
      <vt:lpstr>tc_Q1KA3</vt:lpstr>
      <vt:lpstr>tc_Q1KA4</vt:lpstr>
      <vt:lpstr>tc_Q1KB1</vt:lpstr>
      <vt:lpstr>tc_Q1KB2</vt:lpstr>
      <vt:lpstr>tc_Q1KB3</vt:lpstr>
      <vt:lpstr>tc_Q1KB4</vt:lpstr>
      <vt:lpstr>tc_Q1L1</vt:lpstr>
      <vt:lpstr>tc_Q1L2</vt:lpstr>
      <vt:lpstr>tc_Q1L3</vt:lpstr>
      <vt:lpstr>tc_Q1L4</vt:lpstr>
      <vt:lpstr>tc_Q1M1</vt:lpstr>
      <vt:lpstr>tc_Q1M2</vt:lpstr>
      <vt:lpstr>tc_Q1M3</vt:lpstr>
      <vt:lpstr>tc_Q1M4</vt:lpstr>
      <vt:lpstr>tc_Q1N1</vt:lpstr>
      <vt:lpstr>tc_Q1N3</vt:lpstr>
      <vt:lpstr>tc_Q1N4</vt:lpstr>
      <vt:lpstr>tc_Q1O1</vt:lpstr>
      <vt:lpstr>tc_Q1O2</vt:lpstr>
      <vt:lpstr>tc_Q1OA1</vt:lpstr>
      <vt:lpstr>tc_Q1OMA1</vt:lpstr>
      <vt:lpstr>tc_Q1OMA2</vt:lpstr>
      <vt:lpstr>tc_Q1OMA3</vt:lpstr>
      <vt:lpstr>tc_Q1OMA4</vt:lpstr>
      <vt:lpstr>tc_Q1OMA5</vt:lpstr>
      <vt:lpstr>tc_Q1OMA6</vt:lpstr>
      <vt:lpstr>tc_Q1OMA7</vt:lpstr>
      <vt:lpstr>tc_Q1OMA8</vt:lpstr>
      <vt:lpstr>tc_Q1OMA9</vt:lpstr>
      <vt:lpstr>tc_Q1OMAA1p</vt:lpstr>
      <vt:lpstr>tc_Q1OMAA2p</vt:lpstr>
      <vt:lpstr>tc_Q1OMAA3p</vt:lpstr>
      <vt:lpstr>tc_Q1OMAA4p</vt:lpstr>
      <vt:lpstr>tc_Q1OMAB1p</vt:lpstr>
      <vt:lpstr>tc_Q1OMAB2p</vt:lpstr>
      <vt:lpstr>tc_Q1OMAB3p</vt:lpstr>
      <vt:lpstr>tc_Q1OMAB4p</vt:lpstr>
      <vt:lpstr>tc_Q1OMAC1p</vt:lpstr>
      <vt:lpstr>tc_Q1OMAC2p</vt:lpstr>
      <vt:lpstr>tc_Q1OMAC3p</vt:lpstr>
      <vt:lpstr>tc_Q1OMAC4p</vt:lpstr>
      <vt:lpstr>tc_Q1OMACp</vt:lpstr>
      <vt:lpstr>tc_Q1OMAD1p</vt:lpstr>
      <vt:lpstr>tc_Q1OMAD2p</vt:lpstr>
      <vt:lpstr>tc_Q1OMAD3p</vt:lpstr>
      <vt:lpstr>tc_Q1OMAD4p</vt:lpstr>
      <vt:lpstr>tc_Q1OMAE1p</vt:lpstr>
      <vt:lpstr>tc_Q1OMAE2p</vt:lpstr>
      <vt:lpstr>tc_Q1OMAE3p</vt:lpstr>
      <vt:lpstr>tc_Q1OMAE4p</vt:lpstr>
      <vt:lpstr>tc_Q1OMAF1p</vt:lpstr>
      <vt:lpstr>tc_Q1OMAF2p</vt:lpstr>
      <vt:lpstr>tc_Q1OMAF3p</vt:lpstr>
      <vt:lpstr>tc_Q1OMAF4p</vt:lpstr>
      <vt:lpstr>tc_Q1OMB1</vt:lpstr>
      <vt:lpstr>tc_Q1OMB2</vt:lpstr>
      <vt:lpstr>tc_Q1OMB3</vt:lpstr>
      <vt:lpstr>tc_Q1OMB4</vt:lpstr>
      <vt:lpstr>tc_Q1OMB5</vt:lpstr>
      <vt:lpstr>tc_Q1OMB6</vt:lpstr>
      <vt:lpstr>tc_Q1OMB7</vt:lpstr>
      <vt:lpstr>tc_Q1OMB8</vt:lpstr>
      <vt:lpstr>tc_Q1OMB9</vt:lpstr>
      <vt:lpstr>tc_Q1OMC1</vt:lpstr>
      <vt:lpstr>tc_Q1OMD1</vt:lpstr>
      <vt:lpstr>tc_Q1OME1</vt:lpstr>
      <vt:lpstr>tc_Q1OMF1</vt:lpstr>
      <vt:lpstr>tc_Q1OMG1</vt:lpstr>
      <vt:lpstr>tc_Q1OMG2</vt:lpstr>
      <vt:lpstr>tc_Q1OMG3</vt:lpstr>
      <vt:lpstr>tc_Q1OMG4</vt:lpstr>
      <vt:lpstr>tc_Q1OMH1</vt:lpstr>
      <vt:lpstr>tc_Q1OMH2</vt:lpstr>
      <vt:lpstr>tc_Q1OMH3</vt:lpstr>
      <vt:lpstr>tc_Q1OMH4</vt:lpstr>
      <vt:lpstr>tc_Q1OMI1</vt:lpstr>
      <vt:lpstr>tc_Q1OMI3</vt:lpstr>
      <vt:lpstr>tc_Q1OMI4</vt:lpstr>
      <vt:lpstr>tc_Q1OMJ1</vt:lpstr>
      <vt:lpstr>tc_Q1OMJ3</vt:lpstr>
      <vt:lpstr>tc_Q1OMJ4</vt:lpstr>
      <vt:lpstr>tc_Q1OMK1</vt:lpstr>
      <vt:lpstr>tc_Q1OML1</vt:lpstr>
      <vt:lpstr>tc_Q1OMM1</vt:lpstr>
      <vt:lpstr>tc_Q1OMN1</vt:lpstr>
      <vt:lpstr>tc_Q1OMO1</vt:lpstr>
      <vt:lpstr>tc_Q1OMP1</vt:lpstr>
      <vt:lpstr>tc_Q1OMQ1</vt:lpstr>
      <vt:lpstr>tc_Q1OMR1</vt:lpstr>
      <vt:lpstr>tc_Q1OMS1</vt:lpstr>
      <vt:lpstr>tc_Q1OMT1</vt:lpstr>
      <vt:lpstr>tc_Q1OMT2</vt:lpstr>
      <vt:lpstr>tc_Q1OMT3</vt:lpstr>
      <vt:lpstr>tc_Q1OMT4</vt:lpstr>
      <vt:lpstr>tc_Q1OMT5</vt:lpstr>
      <vt:lpstr>tc_Q1OMT6</vt:lpstr>
      <vt:lpstr>tc_Q1P1</vt:lpstr>
      <vt:lpstr>tc_Q1P2</vt:lpstr>
      <vt:lpstr>tc_Q1Q1</vt:lpstr>
      <vt:lpstr>tc_Q1R1</vt:lpstr>
      <vt:lpstr>tc_Q1S1</vt:lpstr>
      <vt:lpstr>tc_Q1T1</vt:lpstr>
      <vt:lpstr>tc_Q1V1</vt:lpstr>
      <vt:lpstr>tc_Q1VA</vt:lpstr>
      <vt:lpstr>tc_Q1W1</vt:lpstr>
      <vt:lpstr>tc_Q1W2</vt:lpstr>
      <vt:lpstr>tc_Q1W3</vt:lpstr>
      <vt:lpstr>tc_Q1XA1</vt:lpstr>
      <vt:lpstr>tc_Q1XA21</vt:lpstr>
      <vt:lpstr>tc_Q1XA22</vt:lpstr>
      <vt:lpstr>tc_Q1XA3</vt:lpstr>
      <vt:lpstr>tc_Q1XB1</vt:lpstr>
      <vt:lpstr>tc_Q1XB21</vt:lpstr>
      <vt:lpstr>tc_Q1XB22</vt:lpstr>
      <vt:lpstr>tc_Q1XB3</vt:lpstr>
      <vt:lpstr>tc_Q1XC1</vt:lpstr>
      <vt:lpstr>tc_Q1XC21</vt:lpstr>
      <vt:lpstr>tc_Q1XC22</vt:lpstr>
      <vt:lpstr>tc_Q1XC3</vt:lpstr>
      <vt:lpstr>tc_Q1XD1</vt:lpstr>
      <vt:lpstr>tc_Q1XD21</vt:lpstr>
      <vt:lpstr>tc_Q1XD22</vt:lpstr>
      <vt:lpstr>tc_Q1XD3</vt:lpstr>
      <vt:lpstr>tc_Q2C1</vt:lpstr>
      <vt:lpstr>tc_Q2C2</vt:lpstr>
      <vt:lpstr>tc_Q3A1</vt:lpstr>
      <vt:lpstr>tc_Q3B1</vt:lpstr>
      <vt:lpstr>tc_Q3C1</vt:lpstr>
      <vt:lpstr>tc_Q3D1</vt:lpstr>
      <vt:lpstr>tc_Q3E1</vt:lpstr>
      <vt:lpstr>tc_Q3F1</vt:lpstr>
      <vt:lpstr>tc_Q3G1</vt:lpstr>
      <vt:lpstr>tc_Q3H1</vt:lpstr>
      <vt:lpstr>tc_Q3I1</vt:lpstr>
      <vt:lpstr>tc_Q3J1</vt:lpstr>
      <vt:lpstr>tc_Q3K1</vt:lpstr>
      <vt:lpstr>tc_Q3M1</vt:lpstr>
      <vt:lpstr>tc_Q3N1</vt:lpstr>
      <vt:lpstr>tc_Q3O1</vt:lpstr>
      <vt:lpstr>tc_Q3P1</vt:lpstr>
      <vt:lpstr>tc_Q3Q1</vt:lpstr>
      <vt:lpstr>tc_Q3R1</vt:lpstr>
      <vt:lpstr>tc_Q3S1</vt:lpstr>
      <vt:lpstr>tc_Q3T1</vt:lpstr>
      <vt:lpstr>tc_Q3U1</vt:lpstr>
      <vt:lpstr>tc_Q3V1</vt:lpstr>
      <vt:lpstr>tc_Q4A1</vt:lpstr>
      <vt:lpstr>tc_Q4A2</vt:lpstr>
      <vt:lpstr>tc_Q4A3</vt:lpstr>
      <vt:lpstr>tc_Q4A4</vt:lpstr>
      <vt:lpstr>tc_Q4A5</vt:lpstr>
      <vt:lpstr>tc_Q4A6</vt:lpstr>
      <vt:lpstr>tc_Q4AA</vt:lpstr>
      <vt:lpstr>tc_Q4B1</vt:lpstr>
      <vt:lpstr>tc_Q4B2</vt:lpstr>
      <vt:lpstr>tc_Q4B3</vt:lpstr>
      <vt:lpstr>tc_Q4B4</vt:lpstr>
      <vt:lpstr>tc_Q4B5</vt:lpstr>
      <vt:lpstr>tc_Q4B6</vt:lpstr>
      <vt:lpstr>tc_Q4BA</vt:lpstr>
      <vt:lpstr>tc_Q4C1</vt:lpstr>
      <vt:lpstr>tc_Q4C2</vt:lpstr>
      <vt:lpstr>tc_Q4C3</vt:lpstr>
      <vt:lpstr>tc_Q4C4</vt:lpstr>
      <vt:lpstr>tc_Q4C5</vt:lpstr>
      <vt:lpstr>tc_Q4C6</vt:lpstr>
      <vt:lpstr>tc_Q4CA</vt:lpstr>
      <vt:lpstr>tc_Q4D1</vt:lpstr>
      <vt:lpstr>tc_Q4D2</vt:lpstr>
      <vt:lpstr>tc_Q4E1</vt:lpstr>
      <vt:lpstr>tc_Q4E2</vt:lpstr>
      <vt:lpstr>tc_Q4F1</vt:lpstr>
      <vt:lpstr>tc_Q4F2</vt:lpstr>
      <vt:lpstr>tc_Q5A1</vt:lpstr>
      <vt:lpstr>tc_Q5A3</vt:lpstr>
      <vt:lpstr>tc_Q5A4</vt:lpstr>
      <vt:lpstr>tc_Q5B1</vt:lpstr>
      <vt:lpstr>tc_Q5B3</vt:lpstr>
      <vt:lpstr>tc_Q5B4</vt:lpstr>
      <vt:lpstr>tc_Q5D1</vt:lpstr>
      <vt:lpstr>tc_Q5D3</vt:lpstr>
      <vt:lpstr>tc_Q5E1</vt:lpstr>
      <vt:lpstr>tc_Q5E3</vt:lpstr>
      <vt:lpstr>tc_Q5F1</vt:lpstr>
      <vt:lpstr>tc_Q5F3</vt:lpstr>
      <vt:lpstr>tc_Q5H1</vt:lpstr>
      <vt:lpstr>tc_Q5I1</vt:lpstr>
      <vt:lpstr>tc_Q6AB1</vt:lpstr>
      <vt:lpstr>tc_Q6AB3</vt:lpstr>
      <vt:lpstr>tc_Q6E1</vt:lpstr>
      <vt:lpstr>tc_Q6E3</vt:lpstr>
      <vt:lpstr>tc_Q6F1</vt:lpstr>
      <vt:lpstr>tc_Q7F1</vt:lpstr>
      <vt:lpstr>tc_Q7F2</vt:lpstr>
      <vt:lpstr>tc_Q7F3</vt:lpstr>
      <vt:lpstr>tc_Q7F4</vt:lpstr>
      <vt:lpstr>tc_Q7F5</vt:lpstr>
      <vt:lpstr>tc_Q7K1</vt:lpstr>
      <vt:lpstr>tc_Q7K2</vt:lpstr>
      <vt:lpstr>tc_Q7K3</vt:lpstr>
      <vt:lpstr>tc_Q7K4</vt:lpstr>
      <vt:lpstr>tc_Q7K5</vt:lpstr>
      <vt:lpstr>tc_Q7L1</vt:lpstr>
      <vt:lpstr>tc_Q7L2</vt:lpstr>
      <vt:lpstr>tc_Q7L3</vt:lpstr>
      <vt:lpstr>tc_Q7L4</vt:lpstr>
      <vt:lpstr>tc_Q7L5</vt:lpstr>
      <vt:lpstr>tc_Q7M1</vt:lpstr>
      <vt:lpstr>tc_Q7M2</vt:lpstr>
      <vt:lpstr>tc_Q7M3</vt:lpstr>
      <vt:lpstr>tc_Q7M4</vt:lpstr>
      <vt:lpstr>tc_Q7M5</vt:lpstr>
      <vt:lpstr>tc_Q7N5</vt:lpstr>
      <vt:lpstr>tc_Q8A1</vt:lpstr>
      <vt:lpstr>tc_Q8B1</vt:lpstr>
      <vt:lpstr>tc_Q8C1</vt:lpstr>
      <vt:lpstr>tc_Q8C2</vt:lpstr>
      <vt:lpstr>tc_Q8D1</vt:lpstr>
      <vt:lpstr>tc_Q9A1</vt:lpstr>
      <vt:lpstr>tc_Q9B1</vt:lpstr>
      <vt:lpstr>tc_Q9B2</vt:lpstr>
      <vt:lpstr>tc_Q9B3</vt:lpstr>
      <vt:lpstr>tc_Q9B4</vt:lpstr>
      <vt:lpstr>tc_Q9B5</vt:lpstr>
      <vt:lpstr>tc_Q9B6</vt:lpstr>
      <vt:lpstr>tc_Q9B7</vt:lpstr>
      <vt:lpstr>tc_QB10L1</vt:lpstr>
      <vt:lpstr>tc_QB10L10</vt:lpstr>
      <vt:lpstr>tc_QB10L11</vt:lpstr>
      <vt:lpstr>tc_QB10L2</vt:lpstr>
      <vt:lpstr>tc_QB10L3</vt:lpstr>
      <vt:lpstr>tc_QB10L4</vt:lpstr>
      <vt:lpstr>tc_QB10L5</vt:lpstr>
      <vt:lpstr>tc_QB10L6</vt:lpstr>
      <vt:lpstr>tc_QB10L7</vt:lpstr>
      <vt:lpstr>tc_QB10L8</vt:lpstr>
      <vt:lpstr>tc_QB10L9</vt:lpstr>
      <vt:lpstr>tc_QB10M1</vt:lpstr>
      <vt:lpstr>tc_QB10M10</vt:lpstr>
      <vt:lpstr>tc_QB10M11</vt:lpstr>
      <vt:lpstr>tc_QB10M2</vt:lpstr>
      <vt:lpstr>tc_QB10M3</vt:lpstr>
      <vt:lpstr>tc_QB10M4</vt:lpstr>
      <vt:lpstr>tc_QB10M5</vt:lpstr>
      <vt:lpstr>tc_QB10M6</vt:lpstr>
      <vt:lpstr>tc_QB10M7</vt:lpstr>
      <vt:lpstr>tc_QB10M8</vt:lpstr>
      <vt:lpstr>tc_QB10M9</vt:lpstr>
      <vt:lpstr>tc_QB10N1</vt:lpstr>
      <vt:lpstr>tc_QB10N10</vt:lpstr>
      <vt:lpstr>tc_QB10N11</vt:lpstr>
      <vt:lpstr>tc_QB10N2</vt:lpstr>
      <vt:lpstr>tc_QB10N3</vt:lpstr>
      <vt:lpstr>tc_QB10N4</vt:lpstr>
      <vt:lpstr>tc_QB10N5</vt:lpstr>
      <vt:lpstr>tc_QB10N6</vt:lpstr>
      <vt:lpstr>tc_QB10N7</vt:lpstr>
      <vt:lpstr>tc_QB10N8</vt:lpstr>
      <vt:lpstr>tc_QB10N9</vt:lpstr>
      <vt:lpstr>tc_QB10O1</vt:lpstr>
      <vt:lpstr>tc_QB10O2</vt:lpstr>
      <vt:lpstr>tc_QB10O3</vt:lpstr>
      <vt:lpstr>tc_QB10P1</vt:lpstr>
      <vt:lpstr>tc_QB10P10</vt:lpstr>
      <vt:lpstr>tc_QB10P11</vt:lpstr>
      <vt:lpstr>tc_QB10P2</vt:lpstr>
      <vt:lpstr>tc_QB10P3</vt:lpstr>
      <vt:lpstr>tc_QB10P4</vt:lpstr>
      <vt:lpstr>tc_QB10P5</vt:lpstr>
      <vt:lpstr>tc_QB10P6</vt:lpstr>
      <vt:lpstr>tc_QB10P7</vt:lpstr>
      <vt:lpstr>tc_QB10P8</vt:lpstr>
      <vt:lpstr>tc_QB10P9</vt:lpstr>
      <vt:lpstr>tc_QB10T10</vt:lpstr>
      <vt:lpstr>tc_QB10T11</vt:lpstr>
      <vt:lpstr>tc_QB10T4</vt:lpstr>
      <vt:lpstr>tc_QB10T5</vt:lpstr>
      <vt:lpstr>tc_QB10T6</vt:lpstr>
      <vt:lpstr>tc_RESP1</vt:lpstr>
      <vt:lpstr>tc_RESP2</vt:lpstr>
      <vt:lpstr>tc_RESP3</vt:lpstr>
      <vt:lpstr>tc_SIGLESEM</vt:lpstr>
      <vt:lpstr>tc_SIGLESEM_E1</vt:lpstr>
      <vt:lpstr>tc_SIGLESEM_E10</vt:lpstr>
      <vt:lpstr>tc_SIGLESEM_E11</vt:lpstr>
      <vt:lpstr>tc_SIGLESEM_E12</vt:lpstr>
      <vt:lpstr>tc_SIGLESEM_E13</vt:lpstr>
      <vt:lpstr>tc_SIGLESEM_E131</vt:lpstr>
      <vt:lpstr>tc_SIGLESEM_E14</vt:lpstr>
      <vt:lpstr>tc_SIGLESEM_E15</vt:lpstr>
      <vt:lpstr>tc_SIGLESEM_E16</vt:lpstr>
      <vt:lpstr>tc_SIGLESEM_E17</vt:lpstr>
      <vt:lpstr>tc_SIGLESEM_E18</vt:lpstr>
      <vt:lpstr>tc_SIGLESEM_E2</vt:lpstr>
      <vt:lpstr>tc_SIGLESEM_E20</vt:lpstr>
      <vt:lpstr>tc_SIGLESEM_E2OM</vt:lpstr>
      <vt:lpstr>tc_SIGLESEM_E3</vt:lpstr>
      <vt:lpstr>tc_SIGLESEM_E4</vt:lpstr>
      <vt:lpstr>tc_SIGLESEM_E5</vt:lpstr>
      <vt:lpstr>tc_SIGLESEM_E6</vt:lpstr>
      <vt:lpstr>tc_SIGLESEM_E7</vt:lpstr>
      <vt:lpstr>tc_SIGLESEM_E8</vt:lpstr>
      <vt:lpstr>tc_SIGLESEM_E9</vt:lpstr>
      <vt:lpstr>tc_SIREN</vt:lpstr>
      <vt:lpstr>tc_TELRESP1</vt:lpstr>
      <vt:lpstr>tc_TELRESP2</vt:lpstr>
      <vt:lpstr>tc_TELRESP3</vt:lpstr>
      <vt:lpstr>tc_TELSEM</vt:lpstr>
      <vt:lpstr>tc_TITRESP1</vt:lpstr>
      <vt:lpstr>tc_TITRESP2</vt:lpstr>
      <vt:lpstr>tc_TITRESP3</vt:lpstr>
      <vt:lpstr>tc_VILLE</vt:lpstr>
      <vt:lpstr>'B10'!Zone_d_impression</vt:lpstr>
      <vt:lpstr>'B3'!Zone_d_impression</vt:lpstr>
      <vt:lpstr>'B4'!Zone_d_impression</vt:lpstr>
      <vt:lpstr>'B5'!Zone_d_impression</vt:lpstr>
      <vt:lpstr>'B5 bis'!Zone_d_impression</vt:lpstr>
      <vt:lpstr>'B9'!Zone_d_impression</vt:lpstr>
      <vt:lpstr>'C1LogtSocial'!Zone_d_impression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BERT</dc:creator>
  <cp:lastModifiedBy>HEJOAKA Guibert</cp:lastModifiedBy>
  <cp:lastPrinted>2020-05-05T20:27:24Z</cp:lastPrinted>
  <dcterms:created xsi:type="dcterms:W3CDTF">2000-02-25T10:22:27Z</dcterms:created>
  <dcterms:modified xsi:type="dcterms:W3CDTF">2020-05-27T22:59:11Z</dcterms:modified>
</cp:coreProperties>
</file>